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27120" yWindow="6200" windowWidth="19960" windowHeight="17660" firstSheet="5" activeTab="8"/>
  </bookViews>
  <sheets>
    <sheet name="CVRData" sheetId="1" r:id="rId1"/>
    <sheet name="NVCAData-Seed" sheetId="6" r:id="rId2"/>
    <sheet name="NVCAData-Early" sheetId="2" r:id="rId3"/>
    <sheet name="CBInsightsMicroVCs" sheetId="9" r:id="rId4"/>
    <sheet name="TotalSeed" sheetId="4" r:id="rId5"/>
    <sheet name="VC Early vs All Seed" sheetId="11" r:id="rId6"/>
    <sheet name="VC Seed vs All Angel" sheetId="18" r:id="rId7"/>
    <sheet name="VC % of Seed" sheetId="12" r:id="rId8"/>
    <sheet name="VC Seed % of All VC" sheetId="14" r:id="rId9"/>
    <sheet name="All Seed % of VC" sheetId="17" r:id="rId10"/>
  </sheets>
  <externalReferences>
    <externalReference r:id="rId11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8" l="1"/>
  <c r="D13" i="18"/>
  <c r="D12" i="18"/>
  <c r="D11" i="18"/>
  <c r="D10" i="18"/>
  <c r="D9" i="18"/>
  <c r="D8" i="18"/>
  <c r="D7" i="18"/>
  <c r="D6" i="18"/>
  <c r="D5" i="18"/>
  <c r="D4" i="18"/>
  <c r="D3" i="18"/>
  <c r="D2" i="18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14" i="14"/>
  <c r="B13" i="14"/>
  <c r="B12" i="14"/>
  <c r="C11" i="14"/>
  <c r="B11" i="14"/>
  <c r="B10" i="14"/>
  <c r="B9" i="14"/>
  <c r="B8" i="14"/>
  <c r="B7" i="14"/>
  <c r="B6" i="14"/>
  <c r="B5" i="14"/>
  <c r="B4" i="14"/>
  <c r="B3" i="14"/>
  <c r="B2" i="14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16" i="2"/>
  <c r="D103" i="9"/>
  <c r="A14" i="4"/>
  <c r="C14" i="4"/>
  <c r="A13" i="4"/>
  <c r="C13" i="4"/>
  <c r="A12" i="4"/>
  <c r="C12" i="4"/>
  <c r="A11" i="4"/>
  <c r="C11" i="4"/>
  <c r="A10" i="4"/>
  <c r="C10" i="4"/>
  <c r="D14" i="2"/>
  <c r="D2" i="2"/>
  <c r="F14" i="2"/>
  <c r="E14" i="2"/>
  <c r="D14" i="6"/>
  <c r="D2" i="6"/>
  <c r="F14" i="6"/>
  <c r="E14" i="6"/>
  <c r="C14" i="1"/>
  <c r="F14" i="1"/>
  <c r="G14" i="1"/>
  <c r="I14" i="1"/>
  <c r="C9" i="4"/>
  <c r="C8" i="4"/>
  <c r="C7" i="4"/>
  <c r="C6" i="4"/>
  <c r="C5" i="4"/>
  <c r="C4" i="4"/>
  <c r="C3" i="4"/>
  <c r="C2" i="4"/>
  <c r="D13" i="2"/>
  <c r="F13" i="2"/>
  <c r="C13" i="1"/>
  <c r="C12" i="1"/>
  <c r="C11" i="1"/>
  <c r="C10" i="1"/>
  <c r="C9" i="1"/>
  <c r="C8" i="1"/>
  <c r="C7" i="1"/>
  <c r="C6" i="1"/>
  <c r="C5" i="1"/>
  <c r="C4" i="1"/>
  <c r="C3" i="1"/>
  <c r="C2" i="1"/>
  <c r="D13" i="6"/>
  <c r="F13" i="6"/>
  <c r="G13" i="1"/>
  <c r="G2" i="1"/>
  <c r="I13" i="1"/>
  <c r="F13" i="1"/>
  <c r="E13" i="6"/>
  <c r="E13" i="2"/>
  <c r="D10" i="2"/>
  <c r="D12" i="6"/>
  <c r="F12" i="6"/>
  <c r="E12" i="6"/>
  <c r="D11" i="6"/>
  <c r="F11" i="6"/>
  <c r="E11" i="6"/>
  <c r="D10" i="6"/>
  <c r="F10" i="6"/>
  <c r="E10" i="6"/>
  <c r="D9" i="6"/>
  <c r="F9" i="6"/>
  <c r="E9" i="6"/>
  <c r="D8" i="6"/>
  <c r="F8" i="6"/>
  <c r="E8" i="6"/>
  <c r="D7" i="6"/>
  <c r="F7" i="6"/>
  <c r="E7" i="6"/>
  <c r="D6" i="6"/>
  <c r="F6" i="6"/>
  <c r="E6" i="6"/>
  <c r="D5" i="6"/>
  <c r="F5" i="6"/>
  <c r="E5" i="6"/>
  <c r="D4" i="6"/>
  <c r="F4" i="6"/>
  <c r="E4" i="6"/>
  <c r="D3" i="6"/>
  <c r="F3" i="6"/>
  <c r="E3" i="6"/>
  <c r="F2" i="6"/>
  <c r="E2" i="6"/>
  <c r="F2" i="1"/>
  <c r="F3" i="1"/>
  <c r="F4" i="1"/>
  <c r="F5" i="1"/>
  <c r="F6" i="1"/>
  <c r="F7" i="1"/>
  <c r="F8" i="1"/>
  <c r="F9" i="1"/>
  <c r="F10" i="1"/>
  <c r="F11" i="1"/>
  <c r="F12" i="1"/>
  <c r="F16" i="1"/>
  <c r="D19" i="1"/>
  <c r="D12" i="2"/>
  <c r="F12" i="2"/>
  <c r="G12" i="1"/>
  <c r="I12" i="1"/>
  <c r="E12" i="2"/>
  <c r="G10" i="1"/>
  <c r="I10" i="1"/>
  <c r="E11" i="2"/>
  <c r="D11" i="2"/>
  <c r="F11" i="2"/>
  <c r="G11" i="1"/>
  <c r="I11" i="1"/>
  <c r="G9" i="1"/>
  <c r="I9" i="1"/>
  <c r="H11" i="1"/>
  <c r="D9" i="2"/>
  <c r="F9" i="2"/>
  <c r="D8" i="2"/>
  <c r="D7" i="2"/>
  <c r="D6" i="2"/>
  <c r="D5" i="2"/>
  <c r="D4" i="2"/>
  <c r="D3" i="2"/>
  <c r="E10" i="2"/>
  <c r="E9" i="2"/>
  <c r="E8" i="2"/>
  <c r="E7" i="2"/>
  <c r="E6" i="2"/>
  <c r="E5" i="2"/>
  <c r="E4" i="2"/>
  <c r="E3" i="2"/>
  <c r="E2" i="2"/>
  <c r="I2" i="1"/>
  <c r="G8" i="1"/>
  <c r="I8" i="1"/>
  <c r="G7" i="1"/>
  <c r="I7" i="1"/>
  <c r="G6" i="1"/>
  <c r="I6" i="1"/>
  <c r="G5" i="1"/>
  <c r="I5" i="1"/>
  <c r="G4" i="1"/>
  <c r="I4" i="1"/>
  <c r="G3" i="1"/>
  <c r="I3" i="1"/>
  <c r="H10" i="1"/>
  <c r="H9" i="1"/>
  <c r="H8" i="1"/>
  <c r="H7" i="1"/>
  <c r="H6" i="1"/>
  <c r="H5" i="1"/>
  <c r="H4" i="1"/>
  <c r="H3" i="1"/>
  <c r="H2" i="1"/>
  <c r="F2" i="2"/>
  <c r="F4" i="2"/>
  <c r="F6" i="2"/>
  <c r="F8" i="2"/>
  <c r="F10" i="2"/>
  <c r="F3" i="2"/>
  <c r="F5" i="2"/>
  <c r="F7" i="2"/>
</calcChain>
</file>

<file path=xl/connections.xml><?xml version="1.0" encoding="utf-8"?>
<connections xmlns="http://schemas.openxmlformats.org/spreadsheetml/2006/main">
  <connection id="1" name="data.csv" type="6" refreshedVersion="0" background="1" saveData="1">
    <textPr fileType="mac" sourceFile="Macintosh HD:Users:kevin:Desktop:data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<sst xmlns="http://schemas.openxmlformats.org/spreadsheetml/2006/main" count="438" uniqueCount="226">
  <si>
    <t>Year</t>
  </si>
  <si>
    <t>Seed Dollars</t>
  </si>
  <si>
    <t>Number</t>
  </si>
  <si>
    <t>Total Dollars</t>
  </si>
  <si>
    <t>Seed %</t>
  </si>
  <si>
    <t>Avg Investment</t>
  </si>
  <si>
    <t>Investment Amount Index</t>
  </si>
  <si>
    <t>Angel Seed Dollars</t>
  </si>
  <si>
    <t>500 Startups</t>
  </si>
  <si>
    <t>Floodgate</t>
  </si>
  <si>
    <t>Founder Collective</t>
  </si>
  <si>
    <t>IA Ventures</t>
  </si>
  <si>
    <t>Lerer Ventures</t>
  </si>
  <si>
    <t>Lowercase Capital</t>
  </si>
  <si>
    <t>SV Angel</t>
  </si>
  <si>
    <t>Harrison Metal</t>
  </si>
  <si>
    <t>Social Leverage</t>
  </si>
  <si>
    <t>Quest Venture Partners</t>
  </si>
  <si>
    <t>Total Seed Dollars</t>
  </si>
  <si>
    <t>?</t>
  </si>
  <si>
    <t>CrunchFund</t>
  </si>
  <si>
    <t>Amount</t>
  </si>
  <si>
    <t>Fund Name</t>
  </si>
  <si>
    <t>I</t>
  </si>
  <si>
    <t>II</t>
  </si>
  <si>
    <t>Bee Partners</t>
  </si>
  <si>
    <t>Initialized Capital</t>
  </si>
  <si>
    <t>MESA+</t>
  </si>
  <si>
    <t>Version One Ventures</t>
  </si>
  <si>
    <t>Dundee Venture Capital</t>
  </si>
  <si>
    <t>NextView Ventures</t>
  </si>
  <si>
    <t>Merus Capital</t>
  </si>
  <si>
    <t>MentorTech Ventures</t>
  </si>
  <si>
    <t>III</t>
  </si>
  <si>
    <t>Raptor Ventures</t>
  </si>
  <si>
    <t>PivotNorth Capital</t>
  </si>
  <si>
    <t>Cowboy Ventures</t>
  </si>
  <si>
    <t>Forerunner Ventures</t>
  </si>
  <si>
    <t>Learn Capital</t>
  </si>
  <si>
    <t>Seed Number</t>
  </si>
  <si>
    <t>Early Dollars</t>
  </si>
  <si>
    <t>Chicago Ventures</t>
  </si>
  <si>
    <t>ENIAC Ventures</t>
  </si>
  <si>
    <t>Accelerator Ventures</t>
  </si>
  <si>
    <t>Advancit Capital</t>
  </si>
  <si>
    <t>A-Grade</t>
  </si>
  <si>
    <t>AIB Seed Capital Fund</t>
  </si>
  <si>
    <t>Amplify Partners</t>
  </si>
  <si>
    <t>Arcus Ventures</t>
  </si>
  <si>
    <t>Baroda Ventures</t>
  </si>
  <si>
    <t>Base Ventures</t>
  </si>
  <si>
    <t>Baseline Ventures</t>
  </si>
  <si>
    <t>Blume Ventures</t>
  </si>
  <si>
    <t>BOLDstart Ventures</t>
  </si>
  <si>
    <t>Boston Seed Capital</t>
  </si>
  <si>
    <t>Bullpen Capital</t>
  </si>
  <si>
    <t>Caixa Capital Risc</t>
  </si>
  <si>
    <t>CincyTech</t>
  </si>
  <si>
    <t>Collaborative Fund</t>
  </si>
  <si>
    <t>CommonAngels</t>
  </si>
  <si>
    <t>Connect Ventures</t>
  </si>
  <si>
    <t>Contour Venture Partners</t>
  </si>
  <si>
    <t>Costanoa Venture Capital</t>
  </si>
  <si>
    <t>CrossCut Ventures</t>
  </si>
  <si>
    <t>Cue Ball Capital</t>
  </si>
  <si>
    <t>Cultivation Capital</t>
  </si>
  <si>
    <t>Dace Ventures</t>
  </si>
  <si>
    <t>Data Point Capital</t>
  </si>
  <si>
    <t>Deep Fork Capital</t>
  </si>
  <si>
    <t>Detroit Venture Partners</t>
  </si>
  <si>
    <t>Dorm Room Fund</t>
  </si>
  <si>
    <t>Double M Partners</t>
  </si>
  <si>
    <t>Draper Associates</t>
  </si>
  <si>
    <t>Earlybird Venture Capital</t>
  </si>
  <si>
    <t>Elaia Partners</t>
  </si>
  <si>
    <t>Expansion VC</t>
  </si>
  <si>
    <t>Felicis Ventures</t>
  </si>
  <si>
    <t>Fenox Venture Capital</t>
  </si>
  <si>
    <t>ff Venture Capital</t>
  </si>
  <si>
    <t>FireStarter Fund</t>
  </si>
  <si>
    <t>First Step Fund</t>
  </si>
  <si>
    <t>Flywheel Ventures</t>
  </si>
  <si>
    <t>Fortify.vc</t>
  </si>
  <si>
    <t>Founders Co-op</t>
  </si>
  <si>
    <t>Freestyle Capital</t>
  </si>
  <si>
    <t>Golden Gate Ventures</t>
  </si>
  <si>
    <t>Golden Venture Partners</t>
  </si>
  <si>
    <t>Great Oaks Venture Capital</t>
  </si>
  <si>
    <t>High Line Venture Partners</t>
  </si>
  <si>
    <t>High Peaks Venture Partners</t>
  </si>
  <si>
    <t>Hyde Park Venture Partners</t>
  </si>
  <si>
    <t>IllinoisVENTURES</t>
  </si>
  <si>
    <t>Illuminate Ventures</t>
  </si>
  <si>
    <t>Initial Capital</t>
  </si>
  <si>
    <t>Inventus Capital Partners</t>
  </si>
  <si>
    <t>Inveready</t>
  </si>
  <si>
    <t>K9 Ventures</t>
  </si>
  <si>
    <t>Kae Capital</t>
  </si>
  <si>
    <t>Kapor Capital</t>
  </si>
  <si>
    <t>Kaszek Ventures</t>
  </si>
  <si>
    <t>Kepha Partners</t>
  </si>
  <si>
    <t>Kibo Ventures</t>
  </si>
  <si>
    <t>LaunchCapital</t>
  </si>
  <si>
    <t>Lifeline Ventures</t>
  </si>
  <si>
    <t>Lool Ventures</t>
  </si>
  <si>
    <t>Ludlow Ventures</t>
  </si>
  <si>
    <t>Metamorphic Ventures</t>
  </si>
  <si>
    <t>MHS Capital</t>
  </si>
  <si>
    <t>Midven</t>
  </si>
  <si>
    <t>Morado Venture Partners</t>
  </si>
  <si>
    <t>Moscow Seed Fund</t>
  </si>
  <si>
    <t>Mucker Capital</t>
  </si>
  <si>
    <t>Neu Venture Capital</t>
  </si>
  <si>
    <t>NewSchools Venture Fund</t>
  </si>
  <si>
    <t>OCA Ventures</t>
  </si>
  <si>
    <t>Okapi Venture Capital</t>
  </si>
  <si>
    <t>O’Reilly AlphaTech Ventures</t>
  </si>
  <si>
    <t>Passion Capital</t>
  </si>
  <si>
    <t>Plug and Play Ventures</t>
  </si>
  <si>
    <t>Point Judith Capital</t>
  </si>
  <si>
    <t>Point Nine Capital</t>
  </si>
  <si>
    <t>PROfounders Capital</t>
  </si>
  <si>
    <t>Promus Ventures</t>
  </si>
  <si>
    <t>Real Ventures</t>
  </si>
  <si>
    <t>Red Dot Ventures</t>
  </si>
  <si>
    <t>Red Swan Ventures</t>
  </si>
  <si>
    <t>Resolute.vc</t>
  </si>
  <si>
    <t>Rincon Venture Partners</t>
  </si>
  <si>
    <t>Romulus Capital</t>
  </si>
  <si>
    <t>Rothenberg Ventures</t>
  </si>
  <si>
    <t>S3 Ventures</t>
  </si>
  <si>
    <t>Sarsia Seed</t>
  </si>
  <si>
    <t>Scout Ventures</t>
  </si>
  <si>
    <t>SEED Capital</t>
  </si>
  <si>
    <t>Sherpa Ventures</t>
  </si>
  <si>
    <t>Siemer Ventures</t>
  </si>
  <si>
    <t>Signia Venture Partners</t>
  </si>
  <si>
    <t>Silverton Partners</t>
  </si>
  <si>
    <t>SK Ventures</t>
  </si>
  <si>
    <t>SoftTech VC</t>
  </si>
  <si>
    <t>SOSventures</t>
  </si>
  <si>
    <t>Subtraction Capital</t>
  </si>
  <si>
    <t>TEEC Angel Fund</t>
  </si>
  <si>
    <t>Tribeca Venture Partners</t>
  </si>
  <si>
    <t>Tugboat Ventures</t>
  </si>
  <si>
    <t>Unitus Seed Fund</t>
  </si>
  <si>
    <t>Valar Ventures</t>
  </si>
  <si>
    <t>Vast Ventures</t>
  </si>
  <si>
    <t>VegasTech Fund</t>
  </si>
  <si>
    <t>Venture51</t>
  </si>
  <si>
    <t>XG Ventures</t>
  </si>
  <si>
    <t>https://www.cbinsights.com/blog/top-micro-venture-capital-firms/</t>
  </si>
  <si>
    <t>Date Announced</t>
  </si>
  <si>
    <t>Source</t>
  </si>
  <si>
    <t>https://www.crunchbase.com/organization/212-capital-partners</t>
  </si>
  <si>
    <t>Fund Number/Name</t>
  </si>
  <si>
    <t>212 Limited</t>
  </si>
  <si>
    <t>Limited to Turkey</t>
  </si>
  <si>
    <t>Eliminated Funds</t>
  </si>
  <si>
    <t>Member of NVCA</t>
  </si>
  <si>
    <t>https://www.crunchbase.com/organization/venture-capital</t>
  </si>
  <si>
    <t>Rounds All &gt;$10M</t>
  </si>
  <si>
    <t>https://www.crunchbase.com/organization/bullpen-capital</t>
  </si>
  <si>
    <t>CrunchBase</t>
  </si>
  <si>
    <t>https://www.crunchbase.com/organization/caixa-capital</t>
  </si>
  <si>
    <t>https://www.crunchbase.com/organization/connect-ventures</t>
  </si>
  <si>
    <t>Nearly all investments denominated in pounds</t>
  </si>
  <si>
    <t>Stated strategy is imited to Spain</t>
  </si>
  <si>
    <t>Stated strategy is follow-on only</t>
  </si>
  <si>
    <t>https://www.crunchbase.com/organization/costanoa-venture-capital</t>
  </si>
  <si>
    <t>Most rounds &gt; $4M</t>
  </si>
  <si>
    <t>Schedule D--Proposed Amount</t>
  </si>
  <si>
    <t>Encore</t>
  </si>
  <si>
    <t>Schedule D--No Proposed Amount</t>
  </si>
  <si>
    <t>Schedule D--Proposed Amount, $4.75M closed in Jan 2015</t>
  </si>
  <si>
    <t>Schedule D--$14.5M closed in Jul 2012</t>
  </si>
  <si>
    <t>https://www.crunchbase.com/organization/draper-associates-2</t>
  </si>
  <si>
    <t>Classic VC, probably covered by NVCA under different name</t>
  </si>
  <si>
    <t>https://www.crunchbase.com/organization/earlybird-venture-capital</t>
  </si>
  <si>
    <t>European focus</t>
  </si>
  <si>
    <t>https://www.crunchbase.com/organization/elaia-partners</t>
  </si>
  <si>
    <t>Mostly European with most investments denominated in non-USD</t>
  </si>
  <si>
    <t>https://www.crunchbase.com/organization/fenox-venture-capital</t>
  </si>
  <si>
    <t>Large proportion of big and non-US deals</t>
  </si>
  <si>
    <t>Super Angel</t>
  </si>
  <si>
    <t>IV</t>
  </si>
  <si>
    <t>Schedule D--Proposed Amount, $11.2M closed in Dec 2014</t>
  </si>
  <si>
    <t>Schedule D--Proposed Amount, 0 closed in Apr 2015</t>
  </si>
  <si>
    <t>https://www.crunchbase.com/organization/kaszek-ventures</t>
  </si>
  <si>
    <t>Latin America focus</t>
  </si>
  <si>
    <t>https://www.crunchbase.com/organization/kibo-ventures</t>
  </si>
  <si>
    <t>Spain/European focus and denominated in Euros</t>
  </si>
  <si>
    <t>https://www.crunchbase.com/organization/lifeline-ventures</t>
  </si>
  <si>
    <t>Nearly all investments denominated in Euros</t>
  </si>
  <si>
    <t>Second Fund</t>
  </si>
  <si>
    <t>Seed Fund</t>
  </si>
  <si>
    <t>Schedule D--Actual</t>
  </si>
  <si>
    <t>https://www.crunchbase.com/organization/midven</t>
  </si>
  <si>
    <t>https://www.crunchbase.com/organization/morado-ventures-partners</t>
  </si>
  <si>
    <t>https://www.crunchbase.com/organization/point-nine-capital</t>
  </si>
  <si>
    <t>Acess I</t>
  </si>
  <si>
    <t>https://www.crunchbase.com/organization/red-dot-ventures</t>
  </si>
  <si>
    <t>Russia focus</t>
  </si>
  <si>
    <t>Schedule D--$0 listed</t>
  </si>
  <si>
    <t>TOTAL</t>
  </si>
  <si>
    <t>https://www.crunchbase.com/organization/sarsia-seed-management</t>
  </si>
  <si>
    <t>Norway focus</t>
  </si>
  <si>
    <t>Singapore focus</t>
  </si>
  <si>
    <t>http://www.crowdfundinsider.com/2014/04/36394-scout-ventures-launches-30-million-campaign-fund-ii-seedinvest-7-5-million-raised-date/</t>
  </si>
  <si>
    <t>http://techcrunch.com/2015/05/11/shervin-pishevar-and-scott-stanfords-sherpaventures-is-raising-175m-for-a-second-fund/</t>
  </si>
  <si>
    <t>https://www.crunchbase.com/organization/sosventures</t>
  </si>
  <si>
    <t>Mostly outside US</t>
  </si>
  <si>
    <t>1</t>
  </si>
  <si>
    <t>V</t>
  </si>
  <si>
    <t>https://www.crunchbase.com/organization/valar-ventures</t>
  </si>
  <si>
    <t>Does not do seed stage</t>
  </si>
  <si>
    <t>VII</t>
  </si>
  <si>
    <t>http://lasvegassun.com/news/2015/jan/26/next-silicon-valley/</t>
  </si>
  <si>
    <t>http://blogs.wsj.com/venturecapital/2014/10/01/micro-vc-fund-xg-ventures-applies-google-lessons-to-seed-investing/</t>
  </si>
  <si>
    <t xml:space="preserve">VC Early </t>
  </si>
  <si>
    <t>All Seed</t>
  </si>
  <si>
    <t>VC Seed</t>
  </si>
  <si>
    <t>VC as % of All Seed</t>
  </si>
  <si>
    <t>All VC</t>
  </si>
  <si>
    <t>VC Seed as % of All VC</t>
  </si>
  <si>
    <t xml:space="preserve">All Angel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</si>
</sst>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&quot;$&quot;#,##0.0"/>
    <numFmt numFmtId="166" formatCode="&quot;$&quot;#,##0.00"/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Helvetica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"/>
    </xf>
    <xf numFmtId="1" fontId="0" fillId="0" borderId="0" xfId="0" applyNumberFormat="1"/>
    <xf numFmtId="166" fontId="0" fillId="0" borderId="0" xfId="0" applyNumberFormat="1"/>
    <xf numFmtId="17" fontId="0" fillId="0" borderId="0" xfId="0" applyNumberFormat="1"/>
    <xf numFmtId="0" fontId="1" fillId="0" borderId="0" xfId="0" applyFont="1"/>
    <xf numFmtId="3" fontId="3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5" fillId="0" borderId="0" xfId="0" applyFont="1"/>
    <xf numFmtId="164" fontId="5" fillId="0" borderId="0" xfId="0" applyNumberFormat="1" applyFont="1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5" fillId="0" borderId="0" xfId="0" applyNumberFormat="1" applyFont="1"/>
    <xf numFmtId="2" fontId="0" fillId="0" borderId="0" xfId="0" applyNumberFormat="1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165" fontId="0" fillId="0" borderId="0" xfId="0" applyNumberFormat="1" applyBorder="1"/>
    <xf numFmtId="165" fontId="0" fillId="0" borderId="0" xfId="0" applyNumberFormat="1" applyFill="1" applyBorder="1"/>
    <xf numFmtId="164" fontId="4" fillId="0" borderId="0" xfId="0" applyNumberFormat="1" applyFont="1" applyBorder="1"/>
    <xf numFmtId="0" fontId="0" fillId="0" borderId="0" xfId="0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" fontId="0" fillId="0" borderId="0" xfId="0" applyNumberFormat="1" applyFill="1" applyBorder="1"/>
    <xf numFmtId="3" fontId="0" fillId="0" borderId="0" xfId="0" applyNumberFormat="1" applyFill="1" applyBorder="1"/>
  </cellXfs>
  <cellStyles count="24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Angel Investment Size Index </a:t>
            </a:r>
          </a:p>
          <a:p>
            <a:pPr>
              <a:defRPr/>
            </a:pPr>
            <a:r>
              <a:rPr lang="en-US" sz="1200" baseline="0"/>
              <a:t>(all rounds)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CVRData!$I$1</c:f>
              <c:strCache>
                <c:ptCount val="1"/>
                <c:pt idx="0">
                  <c:v>Investment Amount Index</c:v>
                </c:pt>
              </c:strCache>
            </c:strRef>
          </c:tx>
          <c:marker>
            <c:symbol val="none"/>
          </c:marker>
          <c:cat>
            <c:numRef>
              <c:f>CVRData!$H$2:$H$14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CVRData!$I$2:$I$14</c:f>
              <c:numCache>
                <c:formatCode>0</c:formatCode>
                <c:ptCount val="13"/>
                <c:pt idx="0">
                  <c:v>100.0</c:v>
                </c:pt>
                <c:pt idx="1">
                  <c:v>98.81710646041855</c:v>
                </c:pt>
                <c:pt idx="2">
                  <c:v>107.484076433121</c:v>
                </c:pt>
                <c:pt idx="3">
                  <c:v>107.0063694267516</c:v>
                </c:pt>
                <c:pt idx="4">
                  <c:v>115.0992881228925</c:v>
                </c:pt>
                <c:pt idx="5">
                  <c:v>104.3729593748327</c:v>
                </c:pt>
                <c:pt idx="6">
                  <c:v>79.35378101479158</c:v>
                </c:pt>
                <c:pt idx="7">
                  <c:v>70.52282725747342</c:v>
                </c:pt>
                <c:pt idx="8">
                  <c:v>74.4574668409084</c:v>
                </c:pt>
                <c:pt idx="9">
                  <c:v>77.89877198837097</c:v>
                </c:pt>
                <c:pt idx="10">
                  <c:v>78.33739242149394</c:v>
                </c:pt>
                <c:pt idx="11">
                  <c:v>80.39904147916947</c:v>
                </c:pt>
                <c:pt idx="12">
                  <c:v>75.2876655269963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102264"/>
        <c:axId val="2125105336"/>
      </c:lineChart>
      <c:catAx>
        <c:axId val="212510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105336"/>
        <c:crosses val="autoZero"/>
        <c:auto val="1"/>
        <c:lblAlgn val="ctr"/>
        <c:lblOffset val="100"/>
        <c:noMultiLvlLbl val="0"/>
      </c:catAx>
      <c:valAx>
        <c:axId val="2125105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5102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Early vs</a:t>
            </a:r>
            <a:r>
              <a:rPr lang="en-US" baseline="0"/>
              <a:t> All Seed Funding </a:t>
            </a:r>
            <a:r>
              <a:rPr lang="en-US"/>
              <a:t>($B)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'VC Early vs All Seed'!$B$1</c:f>
              <c:strCache>
                <c:ptCount val="1"/>
                <c:pt idx="0">
                  <c:v>VC Early </c:v>
                </c:pt>
              </c:strCache>
            </c:strRef>
          </c:tx>
          <c:marker>
            <c:symbol val="none"/>
          </c:marker>
          <c:cat>
            <c:numRef>
              <c:f>'VC Early vs All Seed'!$A$2:$A$14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'VC Early vs All Seed'!$B$2:$B$14</c:f>
              <c:numCache>
                <c:formatCode>"$"#,##0.0</c:formatCode>
                <c:ptCount val="13"/>
                <c:pt idx="0">
                  <c:v>4.0419392</c:v>
                </c:pt>
                <c:pt idx="1">
                  <c:v>3.6658183</c:v>
                </c:pt>
                <c:pt idx="2">
                  <c:v>4.1092942</c:v>
                </c:pt>
                <c:pt idx="3">
                  <c:v>4.254032599999999</c:v>
                </c:pt>
                <c:pt idx="4">
                  <c:v>4.9493152</c:v>
                </c:pt>
                <c:pt idx="5">
                  <c:v>6.242858</c:v>
                </c:pt>
                <c:pt idx="6">
                  <c:v>6.0210881</c:v>
                </c:pt>
                <c:pt idx="7">
                  <c:v>4.9693704</c:v>
                </c:pt>
                <c:pt idx="8">
                  <c:v>6.1362916</c:v>
                </c:pt>
                <c:pt idx="9">
                  <c:v>9.141353199999999</c:v>
                </c:pt>
                <c:pt idx="10">
                  <c:v>8.5299278</c:v>
                </c:pt>
                <c:pt idx="11">
                  <c:v>10.3454253</c:v>
                </c:pt>
                <c:pt idx="12">
                  <c:v>15.8250864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'VC Early vs All Seed'!$C$1</c:f>
              <c:strCache>
                <c:ptCount val="1"/>
                <c:pt idx="0">
                  <c:v>All Seed</c:v>
                </c:pt>
              </c:strCache>
            </c:strRef>
          </c:tx>
          <c:marker>
            <c:symbol val="none"/>
          </c:marker>
          <c:cat>
            <c:numRef>
              <c:f>'VC Early vs All Seed'!$A$2:$A$14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'VC Early vs All Seed'!$C$2:$C$14</c:f>
              <c:numCache>
                <c:formatCode>"$"#,##0.0</c:formatCode>
                <c:ptCount val="13"/>
                <c:pt idx="0">
                  <c:v>7.686</c:v>
                </c:pt>
                <c:pt idx="1">
                  <c:v>9.739000000000001</c:v>
                </c:pt>
                <c:pt idx="2">
                  <c:v>12.4975</c:v>
                </c:pt>
                <c:pt idx="3">
                  <c:v>13.626</c:v>
                </c:pt>
                <c:pt idx="4">
                  <c:v>13.024</c:v>
                </c:pt>
                <c:pt idx="5">
                  <c:v>11.632</c:v>
                </c:pt>
                <c:pt idx="6">
                  <c:v>10.377</c:v>
                </c:pt>
                <c:pt idx="7">
                  <c:v>8.211</c:v>
                </c:pt>
                <c:pt idx="8">
                  <c:v>8.1635</c:v>
                </c:pt>
                <c:pt idx="9">
                  <c:v>10.693</c:v>
                </c:pt>
                <c:pt idx="10">
                  <c:v>9.7625</c:v>
                </c:pt>
                <c:pt idx="11">
                  <c:v>13.3249</c:v>
                </c:pt>
                <c:pt idx="12">
                  <c:v>10.00025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465096"/>
        <c:axId val="2123462040"/>
      </c:lineChart>
      <c:catAx>
        <c:axId val="212346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3462040"/>
        <c:crosses val="autoZero"/>
        <c:auto val="1"/>
        <c:lblAlgn val="ctr"/>
        <c:lblOffset val="100"/>
        <c:noMultiLvlLbl val="0"/>
      </c:catAx>
      <c:valAx>
        <c:axId val="2123462040"/>
        <c:scaling>
          <c:orientation val="minMax"/>
        </c:scaling>
        <c:delete val="0"/>
        <c:axPos val="l"/>
        <c:majorGridlines/>
        <c:numFmt formatCode="&quot;$&quot;#,##0.0" sourceLinked="1"/>
        <c:majorTickMark val="out"/>
        <c:minorTickMark val="none"/>
        <c:tickLblPos val="nextTo"/>
        <c:crossAx val="2123465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Seed</a:t>
            </a:r>
            <a:r>
              <a:rPr lang="en-US" baseline="0"/>
              <a:t> vs All Angel Deal Size </a:t>
            </a:r>
            <a:r>
              <a:rPr lang="en-US"/>
              <a:t>($M)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'VC Seed vs All Angel'!$B$1</c:f>
              <c:strCache>
                <c:ptCount val="1"/>
                <c:pt idx="0">
                  <c:v>All Angel </c:v>
                </c:pt>
              </c:strCache>
            </c:strRef>
          </c:tx>
          <c:marker>
            <c:symbol val="none"/>
          </c:marker>
          <c:cat>
            <c:numRef>
              <c:f>'VC Seed vs All Angel'!$A$2:$A$14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'VC Seed vs All Angel'!$B$2:$B$14</c:f>
              <c:numCache>
                <c:formatCode>"$"#,##0.0</c:formatCode>
                <c:ptCount val="13"/>
                <c:pt idx="0">
                  <c:v>436111.1111111111</c:v>
                </c:pt>
                <c:pt idx="1">
                  <c:v>430952.3809523809</c:v>
                </c:pt>
                <c:pt idx="2">
                  <c:v>468750.0</c:v>
                </c:pt>
                <c:pt idx="3">
                  <c:v>466666.6666666667</c:v>
                </c:pt>
                <c:pt idx="4">
                  <c:v>501960.7843137254</c:v>
                </c:pt>
                <c:pt idx="5">
                  <c:v>455182.0728291317</c:v>
                </c:pt>
                <c:pt idx="6">
                  <c:v>346070.6560922855</c:v>
                </c:pt>
                <c:pt idx="7">
                  <c:v>307557.8855395369</c:v>
                </c:pt>
                <c:pt idx="8">
                  <c:v>324717.2859450727</c:v>
                </c:pt>
                <c:pt idx="9">
                  <c:v>339725.2000603956</c:v>
                </c:pt>
                <c:pt idx="10">
                  <c:v>341638.0725048486</c:v>
                </c:pt>
                <c:pt idx="11">
                  <c:v>350629.1531174891</c:v>
                </c:pt>
                <c:pt idx="12">
                  <c:v>328337.8746594005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'VC Seed vs All Angel'!$C$1</c:f>
              <c:strCache>
                <c:ptCount val="1"/>
                <c:pt idx="0">
                  <c:v>VC Seed</c:v>
                </c:pt>
              </c:strCache>
            </c:strRef>
          </c:tx>
          <c:marker>
            <c:symbol val="none"/>
          </c:marker>
          <c:cat>
            <c:numRef>
              <c:f>'VC Seed vs All Angel'!$A$2:$A$14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'VC Seed vs All Angel'!$C$2:$C$14</c:f>
              <c:numCache>
                <c:formatCode>"$"#,##0.0</c:formatCode>
                <c:ptCount val="13"/>
                <c:pt idx="0">
                  <c:v>1.86813186813187E6</c:v>
                </c:pt>
                <c:pt idx="1">
                  <c:v>1.66666666666667E6</c:v>
                </c:pt>
                <c:pt idx="2">
                  <c:v>2.20940170940171E6</c:v>
                </c:pt>
                <c:pt idx="3">
                  <c:v>2.61068702290076E6</c:v>
                </c:pt>
                <c:pt idx="4">
                  <c:v>3.34663341645885E6</c:v>
                </c:pt>
                <c:pt idx="5">
                  <c:v>3.48952380952381E6</c:v>
                </c:pt>
                <c:pt idx="6">
                  <c:v>3.66479400749064E6</c:v>
                </c:pt>
                <c:pt idx="7">
                  <c:v>4.51474530831099E6</c:v>
                </c:pt>
                <c:pt idx="8">
                  <c:v>4.08108108108108E6</c:v>
                </c:pt>
                <c:pt idx="9">
                  <c:v>2.30821917808219E6</c:v>
                </c:pt>
                <c:pt idx="10">
                  <c:v>2.81788079470199E6</c:v>
                </c:pt>
                <c:pt idx="11">
                  <c:v>4.25416666666667E6</c:v>
                </c:pt>
                <c:pt idx="12">
                  <c:v>3.81538461538462E6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421928"/>
        <c:axId val="2123418872"/>
      </c:lineChart>
      <c:catAx>
        <c:axId val="212342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3418872"/>
        <c:crosses val="autoZero"/>
        <c:auto val="1"/>
        <c:lblAlgn val="ctr"/>
        <c:lblOffset val="100"/>
        <c:noMultiLvlLbl val="0"/>
      </c:catAx>
      <c:valAx>
        <c:axId val="2123418872"/>
        <c:scaling>
          <c:orientation val="minMax"/>
        </c:scaling>
        <c:delete val="0"/>
        <c:axPos val="l"/>
        <c:majorGridlines/>
        <c:numFmt formatCode="&quot;$&quot;#,##0.0" sourceLinked="1"/>
        <c:majorTickMark val="out"/>
        <c:minorTickMark val="none"/>
        <c:tickLblPos val="nextTo"/>
        <c:crossAx val="2123421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% of All Seed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'VC % of Seed'!$B$1</c:f>
              <c:strCache>
                <c:ptCount val="1"/>
                <c:pt idx="0">
                  <c:v>VC as % of All Seed</c:v>
                </c:pt>
              </c:strCache>
            </c:strRef>
          </c:tx>
          <c:marker>
            <c:symbol val="none"/>
          </c:marker>
          <c:cat>
            <c:numRef>
              <c:f>TotalSeed!$B$2:$B$14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'VC % of Seed'!$B$2:$B$14</c:f>
              <c:numCache>
                <c:formatCode>0.0</c:formatCode>
                <c:ptCount val="13"/>
                <c:pt idx="0">
                  <c:v>4.423627374447046</c:v>
                </c:pt>
                <c:pt idx="1">
                  <c:v>3.747818051134613</c:v>
                </c:pt>
                <c:pt idx="2">
                  <c:v>4.136827365473094</c:v>
                </c:pt>
                <c:pt idx="3">
                  <c:v>5.019815059445178</c:v>
                </c:pt>
                <c:pt idx="4">
                  <c:v>10.30405405405405</c:v>
                </c:pt>
                <c:pt idx="5">
                  <c:v>15.74965612104539</c:v>
                </c:pt>
                <c:pt idx="6">
                  <c:v>18.85901512961356</c:v>
                </c:pt>
                <c:pt idx="7">
                  <c:v>20.5090731944952</c:v>
                </c:pt>
                <c:pt idx="8">
                  <c:v>20.34666503338029</c:v>
                </c:pt>
                <c:pt idx="9">
                  <c:v>9.454783503226408</c:v>
                </c:pt>
                <c:pt idx="10">
                  <c:v>8.717029449423816</c:v>
                </c:pt>
                <c:pt idx="11">
                  <c:v>7.662346434119581</c:v>
                </c:pt>
                <c:pt idx="12">
                  <c:v>7.439814004649883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383320"/>
        <c:axId val="2123380232"/>
      </c:lineChart>
      <c:catAx>
        <c:axId val="212338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3380232"/>
        <c:crosses val="autoZero"/>
        <c:auto val="1"/>
        <c:lblAlgn val="ctr"/>
        <c:lblOffset val="100"/>
        <c:noMultiLvlLbl val="0"/>
      </c:catAx>
      <c:valAx>
        <c:axId val="21233802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23383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Seed as % of All</a:t>
            </a:r>
            <a:r>
              <a:rPr lang="en-US" baseline="0"/>
              <a:t> VC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'VC Seed % of All VC'!$B$1</c:f>
              <c:strCache>
                <c:ptCount val="1"/>
                <c:pt idx="0">
                  <c:v>VC Seed as % of All VC</c:v>
                </c:pt>
              </c:strCache>
            </c:strRef>
          </c:tx>
          <c:marker>
            <c:symbol val="none"/>
          </c:marker>
          <c:cat>
            <c:numRef>
              <c:f>TotalSeed!$B$2:$B$14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'VC Seed % of All VC'!$B$2:$B$14</c:f>
              <c:numCache>
                <c:formatCode>0.0</c:formatCode>
                <c:ptCount val="13"/>
                <c:pt idx="0">
                  <c:v>1.383389147227424</c:v>
                </c:pt>
                <c:pt idx="1">
                  <c:v>1.661402966095094</c:v>
                </c:pt>
                <c:pt idx="2">
                  <c:v>2.012416522447128</c:v>
                </c:pt>
                <c:pt idx="3">
                  <c:v>3.962671769612655</c:v>
                </c:pt>
                <c:pt idx="4">
                  <c:v>4.479112568357206</c:v>
                </c:pt>
                <c:pt idx="5">
                  <c:v>4.653286246027034</c:v>
                </c:pt>
                <c:pt idx="6">
                  <c:v>5.714247233936712</c:v>
                </c:pt>
                <c:pt idx="7">
                  <c:v>8.842976974329</c:v>
                </c:pt>
                <c:pt idx="8">
                  <c:v>7.357866493410593</c:v>
                </c:pt>
                <c:pt idx="9">
                  <c:v>3.075835116427974</c:v>
                </c:pt>
                <c:pt idx="10">
                  <c:v>2.696384486538864</c:v>
                </c:pt>
                <c:pt idx="11">
                  <c:v>3.133186612926923</c:v>
                </c:pt>
                <c:pt idx="12">
                  <c:v>1.502046113865513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693688"/>
        <c:axId val="2125696776"/>
      </c:lineChart>
      <c:catAx>
        <c:axId val="212569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696776"/>
        <c:crosses val="autoZero"/>
        <c:auto val="1"/>
        <c:lblAlgn val="ctr"/>
        <c:lblOffset val="100"/>
        <c:noMultiLvlLbl val="0"/>
      </c:catAx>
      <c:valAx>
        <c:axId val="21256967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25693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Seed % of VC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Seed % of VC'!$B$1</c:f>
              <c:strCache>
                <c:ptCount val="1"/>
                <c:pt idx="0">
                  <c:v>VC as % of All Seed</c:v>
                </c:pt>
              </c:strCache>
            </c:strRef>
          </c:tx>
          <c:marker>
            <c:symbol val="none"/>
          </c:marker>
          <c:cat>
            <c:numRef>
              <c:f>TotalSeed!$B$2:$B$14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'All Seed % of VC'!$B$2:$B$14</c:f>
              <c:numCache>
                <c:formatCode>0.0</c:formatCode>
                <c:ptCount val="13"/>
                <c:pt idx="0">
                  <c:v>34.63429636999994</c:v>
                </c:pt>
                <c:pt idx="1">
                  <c:v>49.48135622874656</c:v>
                </c:pt>
                <c:pt idx="2">
                  <c:v>54.67429454191954</c:v>
                </c:pt>
                <c:pt idx="3">
                  <c:v>58.62688982925304</c:v>
                </c:pt>
                <c:pt idx="4">
                  <c:v>46.74355936721496</c:v>
                </c:pt>
                <c:pt idx="5">
                  <c:v>36.27816730146547</c:v>
                </c:pt>
                <c:pt idx="6">
                  <c:v>34.13744591051311</c:v>
                </c:pt>
                <c:pt idx="7">
                  <c:v>40.38358394672715</c:v>
                </c:pt>
                <c:pt idx="8">
                  <c:v>34.82083659069993</c:v>
                </c:pt>
                <c:pt idx="9">
                  <c:v>35.78879749724083</c:v>
                </c:pt>
                <c:pt idx="10">
                  <c:v>35.38098595408019</c:v>
                </c:pt>
                <c:pt idx="11">
                  <c:v>44.27295683837747</c:v>
                </c:pt>
                <c:pt idx="12">
                  <c:v>20.18929657282741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731192"/>
        <c:axId val="2125734264"/>
      </c:lineChart>
      <c:catAx>
        <c:axId val="212573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734264"/>
        <c:crosses val="autoZero"/>
        <c:auto val="1"/>
        <c:lblAlgn val="ctr"/>
        <c:lblOffset val="100"/>
        <c:noMultiLvlLbl val="0"/>
      </c:catAx>
      <c:valAx>
        <c:axId val="21257342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25731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Angel Seed Dollars ($B)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CVRData!$C$1</c:f>
              <c:strCache>
                <c:ptCount val="1"/>
                <c:pt idx="0">
                  <c:v>Angel Seed Dollars</c:v>
                </c:pt>
              </c:strCache>
            </c:strRef>
          </c:tx>
          <c:marker>
            <c:symbol val="none"/>
          </c:marker>
          <c:cat>
            <c:numRef>
              <c:f>CVRData!$B$2:$B$14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CVRData!$C$2:$C$14</c:f>
              <c:numCache>
                <c:formatCode>"$"#,##0.0</c:formatCode>
                <c:ptCount val="13"/>
                <c:pt idx="0">
                  <c:v>7.379</c:v>
                </c:pt>
                <c:pt idx="1">
                  <c:v>9.412</c:v>
                </c:pt>
                <c:pt idx="2">
                  <c:v>12.0375</c:v>
                </c:pt>
                <c:pt idx="3">
                  <c:v>12.705</c:v>
                </c:pt>
                <c:pt idx="4">
                  <c:v>11.776</c:v>
                </c:pt>
                <c:pt idx="5">
                  <c:v>10.14</c:v>
                </c:pt>
                <c:pt idx="6">
                  <c:v>8.64</c:v>
                </c:pt>
                <c:pt idx="7">
                  <c:v>6.16</c:v>
                </c:pt>
                <c:pt idx="8">
                  <c:v>6.231</c:v>
                </c:pt>
                <c:pt idx="9">
                  <c:v>9.45</c:v>
                </c:pt>
                <c:pt idx="10" formatCode="&quot;$&quot;#,##0.00">
                  <c:v>8.014999999999998</c:v>
                </c:pt>
                <c:pt idx="11">
                  <c:v>11.16</c:v>
                </c:pt>
                <c:pt idx="12">
                  <c:v>6.025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19112"/>
        <c:axId val="2124222184"/>
      </c:lineChart>
      <c:catAx>
        <c:axId val="212421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222184"/>
        <c:crosses val="autoZero"/>
        <c:auto val="1"/>
        <c:lblAlgn val="ctr"/>
        <c:lblOffset val="100"/>
        <c:noMultiLvlLbl val="0"/>
      </c:catAx>
      <c:valAx>
        <c:axId val="2124222184"/>
        <c:scaling>
          <c:orientation val="minMax"/>
        </c:scaling>
        <c:delete val="0"/>
        <c:axPos val="l"/>
        <c:majorGridlines/>
        <c:numFmt formatCode="&quot;$&quot;#,##0.0" sourceLinked="1"/>
        <c:majorTickMark val="out"/>
        <c:minorTickMark val="none"/>
        <c:tickLblPos val="nextTo"/>
        <c:crossAx val="2124219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Angel Average Investment Size </a:t>
            </a:r>
          </a:p>
          <a:p>
            <a:pPr>
              <a:defRPr/>
            </a:pPr>
            <a:r>
              <a:rPr lang="en-US" sz="1200" baseline="0"/>
              <a:t>(all rounds)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CVRData!$G$1</c:f>
              <c:strCache>
                <c:ptCount val="1"/>
                <c:pt idx="0">
                  <c:v>Avg Investment</c:v>
                </c:pt>
              </c:strCache>
            </c:strRef>
          </c:tx>
          <c:marker>
            <c:symbol val="none"/>
          </c:marker>
          <c:cat>
            <c:numRef>
              <c:f>CVRData!$H$2:$H$14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CVRData!$G$2:$G$14</c:f>
              <c:numCache>
                <c:formatCode>"$"#,##0</c:formatCode>
                <c:ptCount val="13"/>
                <c:pt idx="0">
                  <c:v>436111.1111111111</c:v>
                </c:pt>
                <c:pt idx="1">
                  <c:v>430952.3809523809</c:v>
                </c:pt>
                <c:pt idx="2">
                  <c:v>468750.0</c:v>
                </c:pt>
                <c:pt idx="3">
                  <c:v>466666.6666666667</c:v>
                </c:pt>
                <c:pt idx="4">
                  <c:v>501960.7843137254</c:v>
                </c:pt>
                <c:pt idx="5">
                  <c:v>455182.0728291317</c:v>
                </c:pt>
                <c:pt idx="6">
                  <c:v>346070.6560922855</c:v>
                </c:pt>
                <c:pt idx="7">
                  <c:v>307557.8855395369</c:v>
                </c:pt>
                <c:pt idx="8">
                  <c:v>324717.2859450727</c:v>
                </c:pt>
                <c:pt idx="9">
                  <c:v>339725.2000603956</c:v>
                </c:pt>
                <c:pt idx="10">
                  <c:v>341638.0725048486</c:v>
                </c:pt>
                <c:pt idx="11">
                  <c:v>350629.1531174891</c:v>
                </c:pt>
                <c:pt idx="12">
                  <c:v>328337.8746594005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48904"/>
        <c:axId val="2124251976"/>
      </c:lineChart>
      <c:catAx>
        <c:axId val="212424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251976"/>
        <c:crosses val="autoZero"/>
        <c:auto val="1"/>
        <c:lblAlgn val="ctr"/>
        <c:lblOffset val="100"/>
        <c:noMultiLvlLbl val="0"/>
      </c:catAx>
      <c:valAx>
        <c:axId val="212425197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124248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Seed Dollars ($M)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'NVCAData-Seed'!$B$1</c:f>
              <c:strCache>
                <c:ptCount val="1"/>
                <c:pt idx="0">
                  <c:v>Seed Dollars</c:v>
                </c:pt>
              </c:strCache>
            </c:strRef>
          </c:tx>
          <c:marker>
            <c:symbol val="none"/>
          </c:marker>
          <c:cat>
            <c:numRef>
              <c:f>'NVCAData-Seed'!$A$2:$A$14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'NVCAData-Seed'!$B$2:$B$14</c:f>
              <c:numCache>
                <c:formatCode>"$"#,##0</c:formatCode>
                <c:ptCount val="13"/>
                <c:pt idx="0">
                  <c:v>340.0</c:v>
                </c:pt>
                <c:pt idx="1">
                  <c:v>365.0</c:v>
                </c:pt>
                <c:pt idx="2">
                  <c:v>517.0</c:v>
                </c:pt>
                <c:pt idx="3">
                  <c:v>684.0</c:v>
                </c:pt>
                <c:pt idx="4">
                  <c:v>1342.0</c:v>
                </c:pt>
                <c:pt idx="5">
                  <c:v>1832.0</c:v>
                </c:pt>
                <c:pt idx="6">
                  <c:v>1957.0</c:v>
                </c:pt>
                <c:pt idx="7">
                  <c:v>1684.0</c:v>
                </c:pt>
                <c:pt idx="8">
                  <c:v>1661.0</c:v>
                </c:pt>
                <c:pt idx="9">
                  <c:v>1011.0</c:v>
                </c:pt>
                <c:pt idx="10" formatCode="General">
                  <c:v>851.0</c:v>
                </c:pt>
                <c:pt idx="11">
                  <c:v>1021.0</c:v>
                </c:pt>
                <c:pt idx="12">
                  <c:v>744.0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88680"/>
        <c:axId val="2124291624"/>
      </c:lineChart>
      <c:catAx>
        <c:axId val="212428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291624"/>
        <c:crosses val="autoZero"/>
        <c:auto val="1"/>
        <c:lblAlgn val="ctr"/>
        <c:lblOffset val="100"/>
        <c:noMultiLvlLbl val="0"/>
      </c:catAx>
      <c:valAx>
        <c:axId val="212429162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124288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Avg Seed Investment Size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'NVCAData-Seed'!$E$2:$E$14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'NVCAData-Seed'!$D$2:$D$14</c:f>
              <c:numCache>
                <c:formatCode>"$"#,##0</c:formatCode>
                <c:ptCount val="13"/>
                <c:pt idx="0">
                  <c:v>1.86813186813187E6</c:v>
                </c:pt>
                <c:pt idx="1">
                  <c:v>1.66666666666667E6</c:v>
                </c:pt>
                <c:pt idx="2">
                  <c:v>2.20940170940171E6</c:v>
                </c:pt>
                <c:pt idx="3">
                  <c:v>2.61068702290076E6</c:v>
                </c:pt>
                <c:pt idx="4">
                  <c:v>3.34663341645885E6</c:v>
                </c:pt>
                <c:pt idx="5">
                  <c:v>3.48952380952381E6</c:v>
                </c:pt>
                <c:pt idx="6">
                  <c:v>3.66479400749064E6</c:v>
                </c:pt>
                <c:pt idx="7">
                  <c:v>4.51474530831099E6</c:v>
                </c:pt>
                <c:pt idx="8">
                  <c:v>4.08108108108108E6</c:v>
                </c:pt>
                <c:pt idx="9">
                  <c:v>2.30821917808219E6</c:v>
                </c:pt>
                <c:pt idx="10">
                  <c:v>2.81788079470199E6</c:v>
                </c:pt>
                <c:pt idx="11">
                  <c:v>4.25416666666667E6</c:v>
                </c:pt>
                <c:pt idx="12">
                  <c:v>3.81538461538462E6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21336"/>
        <c:axId val="2124324408"/>
      </c:lineChart>
      <c:catAx>
        <c:axId val="212432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324408"/>
        <c:crosses val="autoZero"/>
        <c:auto val="1"/>
        <c:lblAlgn val="ctr"/>
        <c:lblOffset val="100"/>
        <c:noMultiLvlLbl val="0"/>
      </c:catAx>
      <c:valAx>
        <c:axId val="212432440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124321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Early Dollars (millions)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'NVCAData-Early'!$B$1</c:f>
              <c:strCache>
                <c:ptCount val="1"/>
                <c:pt idx="0">
                  <c:v>Early Dollars</c:v>
                </c:pt>
              </c:strCache>
            </c:strRef>
          </c:tx>
          <c:marker>
            <c:symbol val="none"/>
          </c:marker>
          <c:cat>
            <c:numRef>
              <c:f>'NVCAData-Early'!$A$2:$A$14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'NVCAData-Early'!$B$2:$B$14</c:f>
              <c:numCache>
                <c:formatCode>"$"#,##0</c:formatCode>
                <c:ptCount val="13"/>
                <c:pt idx="0">
                  <c:v>4041.9392</c:v>
                </c:pt>
                <c:pt idx="1">
                  <c:v>3665.8183</c:v>
                </c:pt>
                <c:pt idx="2">
                  <c:v>4109.2942</c:v>
                </c:pt>
                <c:pt idx="3">
                  <c:v>4254.0326</c:v>
                </c:pt>
                <c:pt idx="4">
                  <c:v>4949.3152</c:v>
                </c:pt>
                <c:pt idx="5">
                  <c:v>6242.858</c:v>
                </c:pt>
                <c:pt idx="6">
                  <c:v>6021.0881</c:v>
                </c:pt>
                <c:pt idx="7">
                  <c:v>4969.3704</c:v>
                </c:pt>
                <c:pt idx="8">
                  <c:v>6136.2916</c:v>
                </c:pt>
                <c:pt idx="9">
                  <c:v>9141.3532</c:v>
                </c:pt>
                <c:pt idx="10">
                  <c:v>8529.927799999999</c:v>
                </c:pt>
                <c:pt idx="11">
                  <c:v>10345.4253</c:v>
                </c:pt>
                <c:pt idx="12">
                  <c:v>15825.0864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60232"/>
        <c:axId val="2124363176"/>
      </c:lineChart>
      <c:catAx>
        <c:axId val="212436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363176"/>
        <c:crosses val="autoZero"/>
        <c:auto val="1"/>
        <c:lblAlgn val="ctr"/>
        <c:lblOffset val="100"/>
        <c:noMultiLvlLbl val="0"/>
      </c:catAx>
      <c:valAx>
        <c:axId val="212436317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124360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Avg Early Investment Size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'NVCAData-Early'!$E$2:$E$14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'NVCAData-Early'!$D$2:$D$14</c:f>
              <c:numCache>
                <c:formatCode>"$"#,##0</c:formatCode>
                <c:ptCount val="13"/>
                <c:pt idx="0">
                  <c:v>4.56200812641084E6</c:v>
                </c:pt>
                <c:pt idx="1">
                  <c:v>4.52570160493827E6</c:v>
                </c:pt>
                <c:pt idx="2">
                  <c:v>4.52565440528634E6</c:v>
                </c:pt>
                <c:pt idx="3">
                  <c:v>4.86175154285714E6</c:v>
                </c:pt>
                <c:pt idx="4">
                  <c:v>4.89062766798419E6</c:v>
                </c:pt>
                <c:pt idx="5">
                  <c:v>5.42857217391304E6</c:v>
                </c:pt>
                <c:pt idx="6">
                  <c:v>5.12869514480409E6</c:v>
                </c:pt>
                <c:pt idx="7">
                  <c:v>4.99434211055276E6</c:v>
                </c:pt>
                <c:pt idx="8">
                  <c:v>4.69853874425727E6</c:v>
                </c:pt>
                <c:pt idx="9">
                  <c:v>5.51680941460471E6</c:v>
                </c:pt>
                <c:pt idx="10">
                  <c:v>4.69968473829201E6</c:v>
                </c:pt>
                <c:pt idx="11">
                  <c:v>4.74343204951857E6</c:v>
                </c:pt>
                <c:pt idx="12">
                  <c:v>7.2926665437788E6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89352"/>
        <c:axId val="2124392424"/>
      </c:lineChart>
      <c:catAx>
        <c:axId val="21243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392424"/>
        <c:crosses val="autoZero"/>
        <c:auto val="1"/>
        <c:lblAlgn val="ctr"/>
        <c:lblOffset val="100"/>
        <c:noMultiLvlLbl val="0"/>
      </c:catAx>
      <c:valAx>
        <c:axId val="212439242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124389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Early Deals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'NVCAData-Early'!$C$1</c:f>
              <c:strCache>
                <c:ptCount val="1"/>
                <c:pt idx="0">
                  <c:v>Number</c:v>
                </c:pt>
              </c:strCache>
            </c:strRef>
          </c:tx>
          <c:marker>
            <c:symbol val="none"/>
          </c:marker>
          <c:cat>
            <c:numRef>
              <c:f>'NVCAData-Early'!$A$2:$A$14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'NVCAData-Early'!$C$2:$C$14</c:f>
              <c:numCache>
                <c:formatCode>#,##0</c:formatCode>
                <c:ptCount val="13"/>
                <c:pt idx="0">
                  <c:v>886.0</c:v>
                </c:pt>
                <c:pt idx="1">
                  <c:v>810.0</c:v>
                </c:pt>
                <c:pt idx="2">
                  <c:v>908.0</c:v>
                </c:pt>
                <c:pt idx="3">
                  <c:v>875.0</c:v>
                </c:pt>
                <c:pt idx="4">
                  <c:v>1012.0</c:v>
                </c:pt>
                <c:pt idx="5">
                  <c:v>1150.0</c:v>
                </c:pt>
                <c:pt idx="6">
                  <c:v>1174.0</c:v>
                </c:pt>
                <c:pt idx="7">
                  <c:v>995.0</c:v>
                </c:pt>
                <c:pt idx="8">
                  <c:v>1306.0</c:v>
                </c:pt>
                <c:pt idx="9">
                  <c:v>1657.0</c:v>
                </c:pt>
                <c:pt idx="10">
                  <c:v>1815.0</c:v>
                </c:pt>
                <c:pt idx="11">
                  <c:v>2181.0</c:v>
                </c:pt>
                <c:pt idx="12">
                  <c:v>2170.0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555640"/>
        <c:axId val="2123552680"/>
      </c:lineChart>
      <c:catAx>
        <c:axId val="212355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3552680"/>
        <c:crosses val="autoZero"/>
        <c:auto val="1"/>
        <c:lblAlgn val="ctr"/>
        <c:lblOffset val="100"/>
        <c:noMultiLvlLbl val="0"/>
      </c:catAx>
      <c:valAx>
        <c:axId val="2123552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3555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Seed Dollars ($B)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TotalSeed!$C$1</c:f>
              <c:strCache>
                <c:ptCount val="1"/>
                <c:pt idx="0">
                  <c:v>Total Seed Dollars</c:v>
                </c:pt>
              </c:strCache>
            </c:strRef>
          </c:tx>
          <c:marker>
            <c:symbol val="none"/>
          </c:marker>
          <c:cat>
            <c:numRef>
              <c:f>TotalSeed!$B$2:$B$14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TotalSeed!$C$2:$C$14</c:f>
              <c:numCache>
                <c:formatCode>"$"#,##0.0</c:formatCode>
                <c:ptCount val="13"/>
                <c:pt idx="0">
                  <c:v>7.718999999999999</c:v>
                </c:pt>
                <c:pt idx="1">
                  <c:v>9.777000000000001</c:v>
                </c:pt>
                <c:pt idx="2">
                  <c:v>12.5545</c:v>
                </c:pt>
                <c:pt idx="3">
                  <c:v>13.389</c:v>
                </c:pt>
                <c:pt idx="4">
                  <c:v>13.118</c:v>
                </c:pt>
                <c:pt idx="5">
                  <c:v>11.972</c:v>
                </c:pt>
                <c:pt idx="6">
                  <c:v>10.597</c:v>
                </c:pt>
                <c:pt idx="7">
                  <c:v>8.097</c:v>
                </c:pt>
                <c:pt idx="8">
                  <c:v>8.0995</c:v>
                </c:pt>
                <c:pt idx="9">
                  <c:v>10.785</c:v>
                </c:pt>
                <c:pt idx="10">
                  <c:v>9.8695</c:v>
                </c:pt>
                <c:pt idx="11">
                  <c:v>13.4029</c:v>
                </c:pt>
                <c:pt idx="12">
                  <c:v>10.00025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TotalSeed!$C$1</c:f>
              <c:strCache>
                <c:ptCount val="1"/>
                <c:pt idx="0">
                  <c:v>Total Seed Dollars</c:v>
                </c:pt>
              </c:strCache>
            </c:strRef>
          </c:tx>
          <c:marker>
            <c:symbol val="none"/>
          </c:marker>
          <c:cat>
            <c:numRef>
              <c:f>TotalSeed!$B$2:$B$14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cat>
          <c:val>
            <c:numRef>
              <c:f>TotalSeed!$C$2:$C$14</c:f>
              <c:numCache>
                <c:formatCode>"$"#,##0.0</c:formatCode>
                <c:ptCount val="13"/>
                <c:pt idx="0">
                  <c:v>7.718999999999999</c:v>
                </c:pt>
                <c:pt idx="1">
                  <c:v>9.777000000000001</c:v>
                </c:pt>
                <c:pt idx="2">
                  <c:v>12.5545</c:v>
                </c:pt>
                <c:pt idx="3">
                  <c:v>13.389</c:v>
                </c:pt>
                <c:pt idx="4">
                  <c:v>13.118</c:v>
                </c:pt>
                <c:pt idx="5">
                  <c:v>11.972</c:v>
                </c:pt>
                <c:pt idx="6">
                  <c:v>10.597</c:v>
                </c:pt>
                <c:pt idx="7">
                  <c:v>8.097</c:v>
                </c:pt>
                <c:pt idx="8">
                  <c:v>8.0995</c:v>
                </c:pt>
                <c:pt idx="9">
                  <c:v>10.785</c:v>
                </c:pt>
                <c:pt idx="10">
                  <c:v>9.8695</c:v>
                </c:pt>
                <c:pt idx="11">
                  <c:v>13.4029</c:v>
                </c:pt>
                <c:pt idx="12">
                  <c:v>10.00025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507400"/>
        <c:axId val="2123504344"/>
      </c:lineChart>
      <c:catAx>
        <c:axId val="212350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3504344"/>
        <c:crosses val="autoZero"/>
        <c:auto val="1"/>
        <c:lblAlgn val="ctr"/>
        <c:lblOffset val="100"/>
        <c:noMultiLvlLbl val="0"/>
      </c:catAx>
      <c:valAx>
        <c:axId val="2123504344"/>
        <c:scaling>
          <c:orientation val="minMax"/>
        </c:scaling>
        <c:delete val="0"/>
        <c:axPos val="l"/>
        <c:majorGridlines/>
        <c:numFmt formatCode="&quot;$&quot;#,##0.0" sourceLinked="1"/>
        <c:majorTickMark val="out"/>
        <c:minorTickMark val="none"/>
        <c:tickLblPos val="nextTo"/>
        <c:crossAx val="2123507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625475</xdr:colOff>
      <xdr:row>30</xdr:row>
      <xdr:rowOff>127000</xdr:rowOff>
    </xdr:from>
    <xdr:to>
      <xdr:col>21</xdr:col>
      <xdr:colOff>358775</xdr:colOff>
      <xdr:row>45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31</xdr:row>
      <xdr:rowOff>6350</xdr:rowOff>
    </xdr:from>
    <xdr:to>
      <xdr:col>4</xdr:col>
      <xdr:colOff>1003300</xdr:colOff>
      <xdr:row>46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11</xdr:col>
      <xdr:colOff>190500</xdr:colOff>
      <xdr:row>46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</xdr:colOff>
      <xdr:row>29</xdr:row>
      <xdr:rowOff>60325</xdr:rowOff>
    </xdr:from>
    <xdr:to>
      <xdr:col>5</xdr:col>
      <xdr:colOff>717550</xdr:colOff>
      <xdr:row>43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193674</xdr:colOff>
      <xdr:row>28</xdr:row>
      <xdr:rowOff>133350</xdr:rowOff>
    </xdr:from>
    <xdr:to>
      <xdr:col>14</xdr:col>
      <xdr:colOff>428625</xdr:colOff>
      <xdr:row>43</xdr:row>
      <xdr:rowOff>31750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</xdr:colOff>
      <xdr:row>29</xdr:row>
      <xdr:rowOff>60325</xdr:rowOff>
    </xdr:from>
    <xdr:to>
      <xdr:col>5</xdr:col>
      <xdr:colOff>717550</xdr:colOff>
      <xdr:row>43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193674</xdr:colOff>
      <xdr:row>28</xdr:row>
      <xdr:rowOff>133350</xdr:rowOff>
    </xdr:from>
    <xdr:to>
      <xdr:col>14</xdr:col>
      <xdr:colOff>428625</xdr:colOff>
      <xdr:row>43</xdr:row>
      <xdr:rowOff>31750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139700</xdr:colOff>
      <xdr:row>45</xdr:row>
      <xdr:rowOff>152400</xdr:rowOff>
    </xdr:from>
    <xdr:to>
      <xdr:col>5</xdr:col>
      <xdr:colOff>730251</xdr:colOff>
      <xdr:row>60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18</xdr:row>
      <xdr:rowOff>171450</xdr:rowOff>
    </xdr:from>
    <xdr:to>
      <xdr:col>11</xdr:col>
      <xdr:colOff>457200</xdr:colOff>
      <xdr:row>33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749300</xdr:colOff>
      <xdr:row>13</xdr:row>
      <xdr:rowOff>165100</xdr:rowOff>
    </xdr:from>
    <xdr:to>
      <xdr:col>13</xdr:col>
      <xdr:colOff>0</xdr:colOff>
      <xdr:row>28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749300</xdr:colOff>
      <xdr:row>13</xdr:row>
      <xdr:rowOff>165100</xdr:rowOff>
    </xdr:from>
    <xdr:to>
      <xdr:col>13</xdr:col>
      <xdr:colOff>0</xdr:colOff>
      <xdr:row>28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17</xdr:row>
      <xdr:rowOff>25400</xdr:rowOff>
    </xdr:from>
    <xdr:to>
      <xdr:col>11</xdr:col>
      <xdr:colOff>215900</xdr:colOff>
      <xdr:row>31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17</xdr:row>
      <xdr:rowOff>25400</xdr:rowOff>
    </xdr:from>
    <xdr:to>
      <xdr:col>11</xdr:col>
      <xdr:colOff>215900</xdr:colOff>
      <xdr:row>31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17</xdr:row>
      <xdr:rowOff>25400</xdr:rowOff>
    </xdr:from>
    <xdr:to>
      <xdr:col>11</xdr:col>
      <xdr:colOff>215900</xdr:colOff>
      <xdr:row>31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edBubblePost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VRData"/>
      <sheetName val="NVCAData-Seed"/>
      <sheetName val="NVCAData-Early"/>
      <sheetName val="SuperAngels"/>
      <sheetName val="500StartupsFundData2013"/>
      <sheetName val="500StartupsFundData2014"/>
      <sheetName val="TotalSeed"/>
      <sheetName val="SnP"/>
    </sheetNames>
    <sheetDataSet>
      <sheetData sheetId="0" refreshError="1"/>
      <sheetData sheetId="1" refreshError="1"/>
      <sheetData sheetId="2" refreshError="1"/>
      <sheetData sheetId="3">
        <row r="19">
          <cell r="D19">
            <v>207.5</v>
          </cell>
          <cell r="G19">
            <v>324</v>
          </cell>
          <cell r="I19">
            <v>600.5</v>
          </cell>
          <cell r="J19">
            <v>589.9</v>
          </cell>
        </row>
      </sheetData>
      <sheetData sheetId="4">
        <row r="23">
          <cell r="B23">
            <v>403</v>
          </cell>
        </row>
      </sheetData>
      <sheetData sheetId="5">
        <row r="23">
          <cell r="B23">
            <v>632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2" sqref="G2:G14"/>
    </sheetView>
  </sheetViews>
  <sheetFormatPr baseColWidth="10" defaultColWidth="8.83203125" defaultRowHeight="14" x14ac:dyDescent="0"/>
  <cols>
    <col min="1" max="9" width="15.6640625" customWidth="1"/>
  </cols>
  <sheetData>
    <row r="1" spans="1:9">
      <c r="A1" s="5" t="s">
        <v>4</v>
      </c>
      <c r="B1" s="5" t="s">
        <v>0</v>
      </c>
      <c r="C1" s="5" t="s">
        <v>7</v>
      </c>
      <c r="D1" s="5" t="s">
        <v>3</v>
      </c>
      <c r="E1" s="5" t="s">
        <v>2</v>
      </c>
      <c r="F1" s="5" t="s">
        <v>39</v>
      </c>
      <c r="G1" s="5" t="s">
        <v>5</v>
      </c>
      <c r="H1" s="5" t="s">
        <v>0</v>
      </c>
      <c r="I1" s="5" t="s">
        <v>6</v>
      </c>
    </row>
    <row r="2" spans="1:9">
      <c r="A2" s="4">
        <v>0.47</v>
      </c>
      <c r="B2">
        <v>2002</v>
      </c>
      <c r="C2" s="3">
        <f>D2*A2</f>
        <v>7.3789999999999996</v>
      </c>
      <c r="D2" s="3">
        <v>15.7</v>
      </c>
      <c r="E2" s="1">
        <v>36000</v>
      </c>
      <c r="F2" s="1">
        <f>E2*A2</f>
        <v>16920</v>
      </c>
      <c r="G2" s="2">
        <f t="shared" ref="G2:G14" si="0">D2*1000000000/E2</f>
        <v>436111.11111111112</v>
      </c>
      <c r="H2">
        <f t="shared" ref="H2:H11" si="1">B2</f>
        <v>2002</v>
      </c>
      <c r="I2" s="6">
        <f>G2/$G$2*100</f>
        <v>100</v>
      </c>
    </row>
    <row r="3" spans="1:9">
      <c r="A3" s="4">
        <v>0.52</v>
      </c>
      <c r="B3">
        <v>2003</v>
      </c>
      <c r="C3" s="3">
        <f t="shared" ref="C3:C11" si="2">D3*A3</f>
        <v>9.4120000000000008</v>
      </c>
      <c r="D3" s="3">
        <v>18.100000000000001</v>
      </c>
      <c r="E3" s="1">
        <v>42000</v>
      </c>
      <c r="F3" s="1">
        <f t="shared" ref="F3:F14" si="3">E3*A3</f>
        <v>21840</v>
      </c>
      <c r="G3" s="2">
        <f t="shared" si="0"/>
        <v>430952.38095238095</v>
      </c>
      <c r="H3">
        <f t="shared" si="1"/>
        <v>2003</v>
      </c>
      <c r="I3" s="6">
        <f t="shared" ref="I3:I8" si="4">G3/$G$2*100</f>
        <v>98.817106460418557</v>
      </c>
    </row>
    <row r="4" spans="1:9">
      <c r="A4" s="4">
        <v>0.53500000000000003</v>
      </c>
      <c r="B4">
        <v>2004</v>
      </c>
      <c r="C4" s="3">
        <f t="shared" si="2"/>
        <v>12.037500000000001</v>
      </c>
      <c r="D4" s="3">
        <v>22.5</v>
      </c>
      <c r="E4" s="1">
        <v>48000</v>
      </c>
      <c r="F4" s="1">
        <f t="shared" si="3"/>
        <v>25680</v>
      </c>
      <c r="G4" s="2">
        <f t="shared" si="0"/>
        <v>468750</v>
      </c>
      <c r="H4">
        <f t="shared" si="1"/>
        <v>2004</v>
      </c>
      <c r="I4" s="6">
        <f t="shared" si="4"/>
        <v>107.48407643312102</v>
      </c>
    </row>
    <row r="5" spans="1:9">
      <c r="A5" s="4">
        <v>0.55000000000000004</v>
      </c>
      <c r="B5">
        <v>2005</v>
      </c>
      <c r="C5" s="3">
        <f t="shared" si="2"/>
        <v>12.705000000000002</v>
      </c>
      <c r="D5" s="3">
        <v>23.1</v>
      </c>
      <c r="E5" s="1">
        <v>49500</v>
      </c>
      <c r="F5" s="1">
        <f t="shared" si="3"/>
        <v>27225.000000000004</v>
      </c>
      <c r="G5" s="2">
        <f t="shared" si="0"/>
        <v>466666.66666666669</v>
      </c>
      <c r="H5">
        <f t="shared" si="1"/>
        <v>2005</v>
      </c>
      <c r="I5" s="6">
        <f t="shared" si="4"/>
        <v>107.00636942675159</v>
      </c>
    </row>
    <row r="6" spans="1:9">
      <c r="A6" s="4">
        <v>0.46</v>
      </c>
      <c r="B6">
        <v>2006</v>
      </c>
      <c r="C6" s="3">
        <f t="shared" si="2"/>
        <v>11.776000000000002</v>
      </c>
      <c r="D6" s="3">
        <v>25.6</v>
      </c>
      <c r="E6" s="1">
        <v>51000</v>
      </c>
      <c r="F6" s="1">
        <f t="shared" si="3"/>
        <v>23460</v>
      </c>
      <c r="G6" s="2">
        <f t="shared" si="0"/>
        <v>501960.78431372548</v>
      </c>
      <c r="H6">
        <f t="shared" si="1"/>
        <v>2006</v>
      </c>
      <c r="I6" s="6">
        <f t="shared" si="4"/>
        <v>115.09928812289247</v>
      </c>
    </row>
    <row r="7" spans="1:9">
      <c r="A7" s="4">
        <v>0.39</v>
      </c>
      <c r="B7">
        <v>2007</v>
      </c>
      <c r="C7" s="3">
        <f t="shared" si="2"/>
        <v>10.14</v>
      </c>
      <c r="D7" s="3">
        <v>26</v>
      </c>
      <c r="E7" s="1">
        <v>57120</v>
      </c>
      <c r="F7" s="1">
        <f t="shared" si="3"/>
        <v>22276.799999999999</v>
      </c>
      <c r="G7" s="2">
        <f t="shared" si="0"/>
        <v>455182.07282913168</v>
      </c>
      <c r="H7">
        <f t="shared" si="1"/>
        <v>2007</v>
      </c>
      <c r="I7" s="6">
        <f t="shared" si="4"/>
        <v>104.37295937483273</v>
      </c>
    </row>
    <row r="8" spans="1:9">
      <c r="A8" s="4">
        <v>0.45</v>
      </c>
      <c r="B8">
        <v>2008</v>
      </c>
      <c r="C8" s="3">
        <f t="shared" si="2"/>
        <v>8.64</v>
      </c>
      <c r="D8" s="3">
        <v>19.2</v>
      </c>
      <c r="E8" s="1">
        <v>55480</v>
      </c>
      <c r="F8" s="1">
        <f t="shared" si="3"/>
        <v>24966</v>
      </c>
      <c r="G8" s="2">
        <f t="shared" si="0"/>
        <v>346070.65609228553</v>
      </c>
      <c r="H8">
        <f t="shared" si="1"/>
        <v>2008</v>
      </c>
      <c r="I8" s="6">
        <f t="shared" si="4"/>
        <v>79.353781014791579</v>
      </c>
    </row>
    <row r="9" spans="1:9">
      <c r="A9" s="4">
        <v>0.35</v>
      </c>
      <c r="B9">
        <v>2009</v>
      </c>
      <c r="C9" s="3">
        <f t="shared" si="2"/>
        <v>6.16</v>
      </c>
      <c r="D9" s="3">
        <v>17.600000000000001</v>
      </c>
      <c r="E9" s="1">
        <v>57225</v>
      </c>
      <c r="F9" s="1">
        <f t="shared" si="3"/>
        <v>20028.75</v>
      </c>
      <c r="G9" s="2">
        <f t="shared" si="0"/>
        <v>307557.88553953689</v>
      </c>
      <c r="H9">
        <f t="shared" si="1"/>
        <v>2009</v>
      </c>
      <c r="I9" s="6">
        <f t="shared" ref="I9:I14" si="5">G9/$G$2*100</f>
        <v>70.522827257473423</v>
      </c>
    </row>
    <row r="10" spans="1:9">
      <c r="A10" s="4">
        <v>0.31</v>
      </c>
      <c r="B10">
        <v>2010</v>
      </c>
      <c r="C10" s="3">
        <f t="shared" si="2"/>
        <v>6.2310000000000008</v>
      </c>
      <c r="D10" s="3">
        <v>20.100000000000001</v>
      </c>
      <c r="E10" s="1">
        <v>61900</v>
      </c>
      <c r="F10" s="1">
        <f t="shared" si="3"/>
        <v>19189</v>
      </c>
      <c r="G10" s="2">
        <f t="shared" si="0"/>
        <v>324717.28594507271</v>
      </c>
      <c r="H10">
        <f t="shared" si="1"/>
        <v>2010</v>
      </c>
      <c r="I10" s="6">
        <f t="shared" si="5"/>
        <v>74.457466840908396</v>
      </c>
    </row>
    <row r="11" spans="1:9">
      <c r="A11" s="4">
        <v>0.42</v>
      </c>
      <c r="B11">
        <v>2011</v>
      </c>
      <c r="C11" s="3">
        <f t="shared" si="2"/>
        <v>9.4499999999999993</v>
      </c>
      <c r="D11" s="3">
        <v>22.5</v>
      </c>
      <c r="E11" s="1">
        <v>66230</v>
      </c>
      <c r="F11" s="1">
        <f t="shared" si="3"/>
        <v>27816.6</v>
      </c>
      <c r="G11" s="2">
        <f t="shared" si="0"/>
        <v>339725.20006039558</v>
      </c>
      <c r="H11">
        <f t="shared" si="1"/>
        <v>2011</v>
      </c>
      <c r="I11" s="6">
        <f t="shared" si="5"/>
        <v>77.898771988370967</v>
      </c>
    </row>
    <row r="12" spans="1:9">
      <c r="A12" s="4">
        <v>0.35</v>
      </c>
      <c r="B12">
        <v>2012</v>
      </c>
      <c r="C12" s="7">
        <f>D12*A12</f>
        <v>8.0149999999999988</v>
      </c>
      <c r="D12" s="3">
        <v>22.9</v>
      </c>
      <c r="E12" s="1">
        <v>67030</v>
      </c>
      <c r="F12" s="1">
        <f t="shared" si="3"/>
        <v>23460.5</v>
      </c>
      <c r="G12" s="2">
        <f t="shared" si="0"/>
        <v>341638.07250484859</v>
      </c>
      <c r="H12">
        <v>2012</v>
      </c>
      <c r="I12" s="6">
        <f t="shared" si="5"/>
        <v>78.337392421493945</v>
      </c>
    </row>
    <row r="13" spans="1:9">
      <c r="A13" s="4">
        <v>0.45</v>
      </c>
      <c r="B13">
        <v>2013</v>
      </c>
      <c r="C13" s="3">
        <f>D13*A13</f>
        <v>11.16</v>
      </c>
      <c r="D13" s="3">
        <v>24.8</v>
      </c>
      <c r="E13" s="1">
        <v>70730</v>
      </c>
      <c r="F13" s="1">
        <f t="shared" si="3"/>
        <v>31828.5</v>
      </c>
      <c r="G13" s="2">
        <f t="shared" si="0"/>
        <v>350629.15311748907</v>
      </c>
      <c r="H13">
        <v>2013</v>
      </c>
      <c r="I13" s="6">
        <f t="shared" si="5"/>
        <v>80.399041479169469</v>
      </c>
    </row>
    <row r="14" spans="1:9">
      <c r="A14" s="4">
        <v>0.25</v>
      </c>
      <c r="B14">
        <v>2014</v>
      </c>
      <c r="C14" s="3">
        <f>D14*A14</f>
        <v>6.0250000000000004</v>
      </c>
      <c r="D14" s="3">
        <v>24.1</v>
      </c>
      <c r="E14" s="1">
        <v>73400</v>
      </c>
      <c r="F14" s="1">
        <f t="shared" si="3"/>
        <v>18350</v>
      </c>
      <c r="G14" s="2">
        <f t="shared" si="0"/>
        <v>328337.87465940055</v>
      </c>
      <c r="H14">
        <v>2014</v>
      </c>
      <c r="I14" s="6">
        <f t="shared" si="5"/>
        <v>75.287665526996307</v>
      </c>
    </row>
    <row r="15" spans="1:9">
      <c r="E15" s="1"/>
      <c r="F15" s="1"/>
      <c r="G15" s="2"/>
    </row>
    <row r="16" spans="1:9">
      <c r="E16" s="1"/>
      <c r="F16" s="1">
        <f>SUM(F2:F12)/11</f>
        <v>22987.513636363637</v>
      </c>
      <c r="G16" s="2"/>
    </row>
    <row r="17" spans="3:7">
      <c r="E17" s="1"/>
      <c r="F17" s="1"/>
      <c r="G17" s="2"/>
    </row>
    <row r="18" spans="3:7">
      <c r="E18" s="1"/>
      <c r="F18" s="1"/>
      <c r="G18" s="2"/>
    </row>
    <row r="19" spans="3:7">
      <c r="C19" s="10">
        <v>4428</v>
      </c>
      <c r="D19">
        <f>SUM(C19:C28)/10</f>
        <v>4977.3</v>
      </c>
      <c r="E19" s="1"/>
      <c r="F19" s="1"/>
      <c r="G19" s="2"/>
    </row>
    <row r="20" spans="3:7">
      <c r="C20" s="10">
        <v>2740</v>
      </c>
      <c r="E20" s="1"/>
      <c r="F20" s="1"/>
      <c r="G20" s="2"/>
    </row>
    <row r="21" spans="3:7">
      <c r="C21" s="10">
        <v>3758</v>
      </c>
    </row>
    <row r="22" spans="3:7">
      <c r="C22" s="10">
        <v>4786</v>
      </c>
    </row>
    <row r="23" spans="3:7">
      <c r="C23" s="10">
        <v>5290</v>
      </c>
    </row>
    <row r="24" spans="3:7">
      <c r="C24" s="10">
        <v>6421</v>
      </c>
    </row>
    <row r="25" spans="3:7">
      <c r="C25" s="10">
        <v>6792</v>
      </c>
    </row>
    <row r="26" spans="3:7">
      <c r="C26" s="10">
        <v>5512</v>
      </c>
    </row>
    <row r="27" spans="3:7">
      <c r="C27" s="10">
        <v>4375</v>
      </c>
    </row>
    <row r="28" spans="3:7">
      <c r="C28" s="10">
        <v>5671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O41" sqref="O41"/>
    </sheetView>
  </sheetViews>
  <sheetFormatPr baseColWidth="10" defaultRowHeight="14" x14ac:dyDescent="0"/>
  <cols>
    <col min="1" max="4" width="18" customWidth="1"/>
  </cols>
  <sheetData>
    <row r="1" spans="1:4">
      <c r="A1" s="5" t="s">
        <v>0</v>
      </c>
      <c r="B1" s="5" t="s">
        <v>222</v>
      </c>
      <c r="C1" s="5" t="s">
        <v>223</v>
      </c>
      <c r="D1" s="5" t="s">
        <v>220</v>
      </c>
    </row>
    <row r="2" spans="1:4">
      <c r="A2">
        <v>2002</v>
      </c>
      <c r="B2" s="24">
        <f>D2/C2*100</f>
        <v>34.634296369999944</v>
      </c>
      <c r="C2" s="3">
        <v>22.191875700000001</v>
      </c>
      <c r="D2" s="3">
        <v>7.6859999999999999</v>
      </c>
    </row>
    <row r="3" spans="1:4">
      <c r="A3">
        <v>2003</v>
      </c>
      <c r="B3" s="24">
        <f t="shared" ref="B3:B14" si="0">D3/C3*100</f>
        <v>49.481356228746556</v>
      </c>
      <c r="C3" s="3">
        <v>19.6821606</v>
      </c>
      <c r="D3" s="3">
        <v>9.7390000000000008</v>
      </c>
    </row>
    <row r="4" spans="1:4">
      <c r="A4">
        <v>2004</v>
      </c>
      <c r="B4" s="24">
        <f t="shared" si="0"/>
        <v>54.674294541919544</v>
      </c>
      <c r="C4" s="3">
        <v>22.858091000000002</v>
      </c>
      <c r="D4" s="3">
        <v>12.497500000000002</v>
      </c>
    </row>
    <row r="5" spans="1:4">
      <c r="A5">
        <v>2005</v>
      </c>
      <c r="B5" s="24">
        <f t="shared" si="0"/>
        <v>58.626889829253038</v>
      </c>
      <c r="C5" s="3">
        <v>23.2418947</v>
      </c>
      <c r="D5" s="3">
        <v>13.626000000000001</v>
      </c>
    </row>
    <row r="6" spans="1:4">
      <c r="A6">
        <v>2006</v>
      </c>
      <c r="B6" s="24">
        <f t="shared" si="0"/>
        <v>46.743559367214957</v>
      </c>
      <c r="C6" s="3">
        <v>27.862662100000001</v>
      </c>
      <c r="D6" s="3">
        <v>13.024000000000001</v>
      </c>
    </row>
    <row r="7" spans="1:4">
      <c r="A7">
        <v>2007</v>
      </c>
      <c r="B7" s="24">
        <f t="shared" si="0"/>
        <v>36.278167301465466</v>
      </c>
      <c r="C7" s="3">
        <v>32.063361700000002</v>
      </c>
      <c r="D7" s="3">
        <v>11.632000000000001</v>
      </c>
    </row>
    <row r="8" spans="1:4">
      <c r="A8">
        <v>2008</v>
      </c>
      <c r="B8" s="24">
        <f t="shared" si="0"/>
        <v>34.137445910513108</v>
      </c>
      <c r="C8" s="3">
        <v>30.397704699999998</v>
      </c>
      <c r="D8" s="3">
        <v>10.377000000000001</v>
      </c>
    </row>
    <row r="9" spans="1:4">
      <c r="A9">
        <v>2009</v>
      </c>
      <c r="B9" s="24">
        <f t="shared" si="0"/>
        <v>40.38358394672715</v>
      </c>
      <c r="C9" s="3">
        <v>20.332519300000001</v>
      </c>
      <c r="D9" s="3">
        <v>8.2110000000000003</v>
      </c>
    </row>
    <row r="10" spans="1:4">
      <c r="A10">
        <v>2010</v>
      </c>
      <c r="B10" s="24">
        <f t="shared" si="0"/>
        <v>34.820836590699933</v>
      </c>
      <c r="C10" s="3">
        <v>23.444296000000001</v>
      </c>
      <c r="D10" s="3">
        <v>8.1635000000000009</v>
      </c>
    </row>
    <row r="11" spans="1:4">
      <c r="A11">
        <v>2011</v>
      </c>
      <c r="B11" s="24">
        <f t="shared" si="0"/>
        <v>35.788797497240829</v>
      </c>
      <c r="C11" s="3">
        <v>29.878064500000001</v>
      </c>
      <c r="D11" s="3">
        <v>10.693</v>
      </c>
    </row>
    <row r="12" spans="1:4">
      <c r="A12">
        <v>2012</v>
      </c>
      <c r="B12" s="24">
        <f t="shared" si="0"/>
        <v>35.380985954080188</v>
      </c>
      <c r="C12" s="3">
        <v>27.592504099999999</v>
      </c>
      <c r="D12" s="3">
        <v>9.7624999999999993</v>
      </c>
    </row>
    <row r="13" spans="1:4">
      <c r="A13">
        <v>2013</v>
      </c>
      <c r="B13" s="24">
        <f t="shared" si="0"/>
        <v>44.272956838377475</v>
      </c>
      <c r="C13" s="3">
        <v>30.097154</v>
      </c>
      <c r="D13" s="3">
        <v>13.3249</v>
      </c>
    </row>
    <row r="14" spans="1:4">
      <c r="A14">
        <v>2014</v>
      </c>
      <c r="B14" s="24">
        <f t="shared" si="0"/>
        <v>20.189296572827413</v>
      </c>
      <c r="C14" s="3">
        <v>49.532434000000002</v>
      </c>
      <c r="D14" s="3">
        <v>10.000250000000001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2" sqref="B2:B14"/>
    </sheetView>
  </sheetViews>
  <sheetFormatPr baseColWidth="10" defaultColWidth="8.83203125" defaultRowHeight="14" x14ac:dyDescent="0"/>
  <cols>
    <col min="1" max="6" width="15.6640625" customWidth="1"/>
  </cols>
  <sheetData>
    <row r="1" spans="1:6">
      <c r="A1" s="5" t="s">
        <v>0</v>
      </c>
      <c r="B1" s="5" t="s">
        <v>1</v>
      </c>
      <c r="C1" s="5" t="s">
        <v>2</v>
      </c>
      <c r="D1" s="5" t="s">
        <v>5</v>
      </c>
      <c r="E1" s="5" t="s">
        <v>0</v>
      </c>
      <c r="F1" s="5" t="s">
        <v>6</v>
      </c>
    </row>
    <row r="2" spans="1:6">
      <c r="A2">
        <v>2002</v>
      </c>
      <c r="B2" s="13">
        <v>340</v>
      </c>
      <c r="C2" s="30">
        <v>182</v>
      </c>
      <c r="D2" s="2">
        <f>B2*1000000/C2</f>
        <v>1868131.8681318681</v>
      </c>
      <c r="E2">
        <f t="shared" ref="E2:E14" si="0">A2</f>
        <v>2002</v>
      </c>
      <c r="F2" s="6">
        <f>D2/$D$2*100</f>
        <v>100</v>
      </c>
    </row>
    <row r="3" spans="1:6">
      <c r="A3">
        <v>2003</v>
      </c>
      <c r="B3" s="13">
        <v>365</v>
      </c>
      <c r="C3" s="30">
        <v>219</v>
      </c>
      <c r="D3" s="2">
        <f t="shared" ref="D3:D9" si="1">B3*1000000/C3</f>
        <v>1666666.6666666667</v>
      </c>
      <c r="E3">
        <f t="shared" si="0"/>
        <v>2003</v>
      </c>
      <c r="F3" s="6">
        <f t="shared" ref="F3:F14" si="2">D3/$D$2*100</f>
        <v>89.215686274509807</v>
      </c>
    </row>
    <row r="4" spans="1:6">
      <c r="A4">
        <v>2004</v>
      </c>
      <c r="B4" s="13">
        <v>517</v>
      </c>
      <c r="C4" s="30">
        <v>234</v>
      </c>
      <c r="D4" s="2">
        <f t="shared" si="1"/>
        <v>2209401.7094017095</v>
      </c>
      <c r="E4">
        <f t="shared" si="0"/>
        <v>2004</v>
      </c>
      <c r="F4" s="6">
        <f t="shared" si="2"/>
        <v>118.26797385620915</v>
      </c>
    </row>
    <row r="5" spans="1:6">
      <c r="A5">
        <v>2005</v>
      </c>
      <c r="B5" s="13">
        <v>684</v>
      </c>
      <c r="C5" s="30">
        <v>262</v>
      </c>
      <c r="D5" s="2">
        <f t="shared" si="1"/>
        <v>2610687.0229007634</v>
      </c>
      <c r="E5">
        <f t="shared" si="0"/>
        <v>2005</v>
      </c>
      <c r="F5" s="6">
        <f t="shared" si="2"/>
        <v>139.74854063762911</v>
      </c>
    </row>
    <row r="6" spans="1:6">
      <c r="A6">
        <v>2006</v>
      </c>
      <c r="B6" s="13">
        <v>1342</v>
      </c>
      <c r="C6" s="30">
        <v>401</v>
      </c>
      <c r="D6" s="2">
        <f t="shared" si="1"/>
        <v>3346633.4164588531</v>
      </c>
      <c r="E6">
        <f t="shared" si="0"/>
        <v>2006</v>
      </c>
      <c r="F6" s="6">
        <f t="shared" si="2"/>
        <v>179.14331817515037</v>
      </c>
    </row>
    <row r="7" spans="1:6">
      <c r="A7">
        <v>2007</v>
      </c>
      <c r="B7" s="13">
        <v>1832</v>
      </c>
      <c r="C7" s="30">
        <v>525</v>
      </c>
      <c r="D7" s="2">
        <f t="shared" si="1"/>
        <v>3489523.8095238097</v>
      </c>
      <c r="E7">
        <f t="shared" si="0"/>
        <v>2007</v>
      </c>
      <c r="F7" s="6">
        <f t="shared" si="2"/>
        <v>186.79215686274512</v>
      </c>
    </row>
    <row r="8" spans="1:6">
      <c r="A8">
        <v>2008</v>
      </c>
      <c r="B8" s="13">
        <v>1957</v>
      </c>
      <c r="C8" s="30">
        <v>534</v>
      </c>
      <c r="D8" s="2">
        <f t="shared" si="1"/>
        <v>3664794.0074906368</v>
      </c>
      <c r="E8">
        <f t="shared" si="0"/>
        <v>2008</v>
      </c>
      <c r="F8" s="6">
        <f t="shared" si="2"/>
        <v>196.17426745979293</v>
      </c>
    </row>
    <row r="9" spans="1:6">
      <c r="A9">
        <v>2009</v>
      </c>
      <c r="B9" s="13">
        <v>1684</v>
      </c>
      <c r="C9" s="30">
        <v>373</v>
      </c>
      <c r="D9" s="2">
        <f t="shared" si="1"/>
        <v>4514745.3083109921</v>
      </c>
      <c r="E9">
        <f t="shared" si="0"/>
        <v>2009</v>
      </c>
      <c r="F9" s="6">
        <f t="shared" si="2"/>
        <v>241.67166062135311</v>
      </c>
    </row>
    <row r="10" spans="1:6">
      <c r="A10">
        <v>2010</v>
      </c>
      <c r="B10" s="13">
        <v>1661</v>
      </c>
      <c r="C10" s="30">
        <v>407</v>
      </c>
      <c r="D10" s="2">
        <f>B10*1000000/C10</f>
        <v>4081081.0810810812</v>
      </c>
      <c r="E10">
        <f t="shared" si="0"/>
        <v>2010</v>
      </c>
      <c r="F10" s="6">
        <f t="shared" si="2"/>
        <v>218.45786963434023</v>
      </c>
    </row>
    <row r="11" spans="1:6">
      <c r="A11">
        <v>2011</v>
      </c>
      <c r="B11" s="13">
        <v>1011</v>
      </c>
      <c r="C11" s="30">
        <v>438</v>
      </c>
      <c r="D11" s="2">
        <f>B11*1000000/C11</f>
        <v>2308219.1780821919</v>
      </c>
      <c r="E11">
        <f t="shared" si="0"/>
        <v>2011</v>
      </c>
      <c r="F11" s="6">
        <f t="shared" si="2"/>
        <v>123.55761482675263</v>
      </c>
    </row>
    <row r="12" spans="1:6">
      <c r="A12">
        <v>2012</v>
      </c>
      <c r="B12" s="28">
        <v>851</v>
      </c>
      <c r="C12" s="30">
        <v>302</v>
      </c>
      <c r="D12" s="2">
        <f>B12*1000000/C12</f>
        <v>2817880.7947019869</v>
      </c>
      <c r="E12">
        <f t="shared" si="0"/>
        <v>2012</v>
      </c>
      <c r="F12" s="6">
        <f t="shared" si="2"/>
        <v>150.83950136345931</v>
      </c>
    </row>
    <row r="13" spans="1:6">
      <c r="A13">
        <v>2013</v>
      </c>
      <c r="B13" s="29">
        <v>1021</v>
      </c>
      <c r="C13" s="30">
        <v>240</v>
      </c>
      <c r="D13" s="2">
        <f>B13*1000000/C13</f>
        <v>4254166.666666667</v>
      </c>
      <c r="E13">
        <f t="shared" si="0"/>
        <v>2013</v>
      </c>
      <c r="F13" s="6">
        <f t="shared" si="2"/>
        <v>227.7230392156863</v>
      </c>
    </row>
    <row r="14" spans="1:6">
      <c r="A14">
        <v>2014</v>
      </c>
      <c r="B14" s="29">
        <v>744</v>
      </c>
      <c r="C14" s="30">
        <v>195</v>
      </c>
      <c r="D14" s="2">
        <f>B14*1000000/C14</f>
        <v>3815384.6153846155</v>
      </c>
      <c r="E14">
        <f t="shared" si="0"/>
        <v>2014</v>
      </c>
      <c r="F14" s="6">
        <f t="shared" si="2"/>
        <v>204.23529411764707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B26" workbookViewId="0">
      <selection activeCell="D25" sqref="D25"/>
    </sheetView>
  </sheetViews>
  <sheetFormatPr baseColWidth="10" defaultColWidth="8.83203125" defaultRowHeight="14" x14ac:dyDescent="0"/>
  <cols>
    <col min="1" max="6" width="15.6640625" customWidth="1"/>
  </cols>
  <sheetData>
    <row r="1" spans="1:6">
      <c r="A1" s="5" t="s">
        <v>0</v>
      </c>
      <c r="B1" s="5" t="s">
        <v>40</v>
      </c>
      <c r="C1" s="5" t="s">
        <v>2</v>
      </c>
      <c r="D1" s="5" t="s">
        <v>5</v>
      </c>
      <c r="E1" s="5" t="s">
        <v>0</v>
      </c>
      <c r="F1" s="5" t="s">
        <v>6</v>
      </c>
    </row>
    <row r="2" spans="1:6" s="28" customFormat="1">
      <c r="A2" s="28">
        <v>2002</v>
      </c>
      <c r="B2" s="29">
        <v>4041.9391999999998</v>
      </c>
      <c r="C2" s="30">
        <v>886</v>
      </c>
      <c r="D2" s="13">
        <f>B2*1000000/C2</f>
        <v>4562008.1264108354</v>
      </c>
      <c r="E2" s="28">
        <f t="shared" ref="E2:E10" si="0">A2</f>
        <v>2002</v>
      </c>
      <c r="F2" s="31">
        <f>D2/$D$2*100</f>
        <v>100</v>
      </c>
    </row>
    <row r="3" spans="1:6" s="28" customFormat="1">
      <c r="A3" s="28">
        <v>2003</v>
      </c>
      <c r="B3" s="29">
        <v>3665.8182999999999</v>
      </c>
      <c r="C3" s="30">
        <v>810</v>
      </c>
      <c r="D3" s="13">
        <f t="shared" ref="D3:D9" si="1">B3*1000000/C3</f>
        <v>4525701.6049382715</v>
      </c>
      <c r="E3" s="28">
        <f t="shared" si="0"/>
        <v>2003</v>
      </c>
      <c r="F3" s="31">
        <f t="shared" ref="F3:F10" si="2">D3/$D$2*100</f>
        <v>99.204154826854108</v>
      </c>
    </row>
    <row r="4" spans="1:6" s="28" customFormat="1">
      <c r="A4" s="28">
        <v>2004</v>
      </c>
      <c r="B4" s="29">
        <v>4109.2942000000003</v>
      </c>
      <c r="C4" s="30">
        <v>908</v>
      </c>
      <c r="D4" s="13">
        <f t="shared" si="1"/>
        <v>4525654.4052863438</v>
      </c>
      <c r="E4" s="28">
        <f t="shared" si="0"/>
        <v>2004</v>
      </c>
      <c r="F4" s="31">
        <f t="shared" si="2"/>
        <v>99.203120202394445</v>
      </c>
    </row>
    <row r="5" spans="1:6" s="28" customFormat="1">
      <c r="A5" s="28">
        <v>2005</v>
      </c>
      <c r="B5" s="29">
        <v>4254.0325999999995</v>
      </c>
      <c r="C5" s="30">
        <v>875</v>
      </c>
      <c r="D5" s="13">
        <f t="shared" si="1"/>
        <v>4861751.5428571422</v>
      </c>
      <c r="E5" s="28">
        <f t="shared" si="0"/>
        <v>2005</v>
      </c>
      <c r="F5" s="31">
        <f t="shared" si="2"/>
        <v>106.57042706064028</v>
      </c>
    </row>
    <row r="6" spans="1:6" s="28" customFormat="1">
      <c r="A6" s="28">
        <v>2006</v>
      </c>
      <c r="B6" s="29">
        <v>4949.3152</v>
      </c>
      <c r="C6" s="30">
        <v>1012</v>
      </c>
      <c r="D6" s="13">
        <f t="shared" si="1"/>
        <v>4890627.6679841895</v>
      </c>
      <c r="E6" s="28">
        <f t="shared" si="0"/>
        <v>2006</v>
      </c>
      <c r="F6" s="31">
        <f t="shared" si="2"/>
        <v>107.2033966724188</v>
      </c>
    </row>
    <row r="7" spans="1:6" s="28" customFormat="1">
      <c r="A7" s="28">
        <v>2007</v>
      </c>
      <c r="B7" s="29">
        <v>6242.8580000000002</v>
      </c>
      <c r="C7" s="30">
        <v>1150</v>
      </c>
      <c r="D7" s="13">
        <f t="shared" si="1"/>
        <v>5428572.1739130439</v>
      </c>
      <c r="E7" s="28">
        <f t="shared" si="0"/>
        <v>2007</v>
      </c>
      <c r="F7" s="31">
        <f t="shared" si="2"/>
        <v>118.99523243909648</v>
      </c>
    </row>
    <row r="8" spans="1:6" s="28" customFormat="1">
      <c r="A8" s="28">
        <v>2008</v>
      </c>
      <c r="B8" s="29">
        <v>6021.0880999999999</v>
      </c>
      <c r="C8" s="30">
        <v>1174</v>
      </c>
      <c r="D8" s="13">
        <f t="shared" si="1"/>
        <v>5128695.1448040884</v>
      </c>
      <c r="E8" s="28">
        <f t="shared" si="0"/>
        <v>2008</v>
      </c>
      <c r="F8" s="31">
        <f t="shared" si="2"/>
        <v>112.42187656599145</v>
      </c>
    </row>
    <row r="9" spans="1:6" s="28" customFormat="1">
      <c r="A9" s="28">
        <v>2009</v>
      </c>
      <c r="B9" s="29">
        <v>4969.3703999999998</v>
      </c>
      <c r="C9" s="30">
        <v>995</v>
      </c>
      <c r="D9" s="13">
        <f t="shared" si="1"/>
        <v>4994342.1105527636</v>
      </c>
      <c r="E9" s="28">
        <f t="shared" si="0"/>
        <v>2009</v>
      </c>
      <c r="F9" s="31">
        <f t="shared" si="2"/>
        <v>109.47683502883339</v>
      </c>
    </row>
    <row r="10" spans="1:6" s="28" customFormat="1">
      <c r="A10" s="28">
        <v>2010</v>
      </c>
      <c r="B10" s="29">
        <v>6136.2915999999996</v>
      </c>
      <c r="C10" s="30">
        <v>1306</v>
      </c>
      <c r="D10" s="13">
        <f>B10*1000000/C10</f>
        <v>4698538.7442572741</v>
      </c>
      <c r="E10" s="28">
        <f t="shared" si="0"/>
        <v>2010</v>
      </c>
      <c r="F10" s="31">
        <f t="shared" si="2"/>
        <v>102.99277454277257</v>
      </c>
    </row>
    <row r="11" spans="1:6" s="28" customFormat="1">
      <c r="A11" s="28">
        <v>2011</v>
      </c>
      <c r="B11" s="29">
        <v>9141.3531999999996</v>
      </c>
      <c r="C11" s="30">
        <v>1657</v>
      </c>
      <c r="D11" s="13">
        <f>B11*1000000/C11</f>
        <v>5516809.4146047076</v>
      </c>
      <c r="E11" s="28">
        <f t="shared" ref="E11:E14" si="3">A11</f>
        <v>2011</v>
      </c>
      <c r="F11" s="31">
        <f t="shared" ref="F11:F14" si="4">D11/$D$2*100</f>
        <v>120.92940787777735</v>
      </c>
    </row>
    <row r="12" spans="1:6" s="28" customFormat="1">
      <c r="A12" s="28">
        <v>2012</v>
      </c>
      <c r="B12" s="29">
        <v>8529.9277999999995</v>
      </c>
      <c r="C12" s="30">
        <v>1815</v>
      </c>
      <c r="D12" s="13">
        <f>B12*1000000/C12</f>
        <v>4699684.7382920105</v>
      </c>
      <c r="E12" s="28">
        <f t="shared" si="3"/>
        <v>2012</v>
      </c>
      <c r="F12" s="31">
        <f t="shared" si="4"/>
        <v>103.01789492842251</v>
      </c>
    </row>
    <row r="13" spans="1:6" s="28" customFormat="1">
      <c r="A13" s="28">
        <v>2013</v>
      </c>
      <c r="B13" s="29">
        <v>10345.425300000001</v>
      </c>
      <c r="C13" s="30">
        <v>2181</v>
      </c>
      <c r="D13" s="13">
        <f>B13*1000000/C13</f>
        <v>4743432.0495185694</v>
      </c>
      <c r="E13" s="28">
        <f t="shared" si="3"/>
        <v>2013</v>
      </c>
      <c r="F13" s="31">
        <f t="shared" si="4"/>
        <v>103.97684348823091</v>
      </c>
    </row>
    <row r="14" spans="1:6" s="28" customFormat="1">
      <c r="A14" s="28">
        <v>2014</v>
      </c>
      <c r="B14" s="29">
        <v>15825.0864</v>
      </c>
      <c r="C14" s="32">
        <v>2170</v>
      </c>
      <c r="D14" s="13">
        <f>B14*1000000/C14</f>
        <v>7292666.5437788023</v>
      </c>
      <c r="E14" s="28">
        <f t="shared" si="3"/>
        <v>2014</v>
      </c>
      <c r="F14" s="31">
        <f t="shared" si="4"/>
        <v>159.85650050817236</v>
      </c>
    </row>
    <row r="16" spans="1:6">
      <c r="B16" s="7">
        <f>(B14-B13)/B13</f>
        <v>0.52966996919884957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118" workbookViewId="0">
      <selection activeCell="C129" sqref="C129"/>
    </sheetView>
  </sheetViews>
  <sheetFormatPr baseColWidth="10" defaultRowHeight="14" x14ac:dyDescent="0"/>
  <cols>
    <col min="1" max="1" width="24" customWidth="1"/>
    <col min="2" max="2" width="24" style="18" customWidth="1"/>
    <col min="3" max="3" width="24" customWidth="1"/>
    <col min="4" max="4" width="24" style="2" customWidth="1"/>
    <col min="5" max="8" width="24" customWidth="1"/>
  </cols>
  <sheetData>
    <row r="1" spans="1:5">
      <c r="A1" t="s">
        <v>151</v>
      </c>
    </row>
    <row r="3" spans="1:5" s="5" customFormat="1">
      <c r="A3" s="5" t="s">
        <v>22</v>
      </c>
      <c r="B3" s="19" t="s">
        <v>155</v>
      </c>
      <c r="C3" s="5" t="s">
        <v>152</v>
      </c>
      <c r="D3" s="14" t="s">
        <v>21</v>
      </c>
      <c r="E3" s="5" t="s">
        <v>153</v>
      </c>
    </row>
    <row r="5" spans="1:5">
      <c r="A5" t="s">
        <v>43</v>
      </c>
      <c r="B5" s="18" t="s">
        <v>24</v>
      </c>
      <c r="C5" s="8">
        <v>41306</v>
      </c>
      <c r="D5" s="2">
        <v>25000000</v>
      </c>
      <c r="E5" t="s">
        <v>163</v>
      </c>
    </row>
    <row r="6" spans="1:5">
      <c r="A6" t="s">
        <v>44</v>
      </c>
      <c r="B6" s="18" t="s">
        <v>24</v>
      </c>
      <c r="C6" s="8">
        <v>41456</v>
      </c>
      <c r="D6" s="2">
        <v>25000000</v>
      </c>
      <c r="E6" t="s">
        <v>163</v>
      </c>
    </row>
    <row r="7" spans="1:5">
      <c r="A7" t="s">
        <v>45</v>
      </c>
      <c r="C7" t="s">
        <v>19</v>
      </c>
      <c r="D7" s="2" t="s">
        <v>19</v>
      </c>
      <c r="E7" t="s">
        <v>163</v>
      </c>
    </row>
    <row r="8" spans="1:5">
      <c r="A8" t="s">
        <v>46</v>
      </c>
      <c r="C8" t="s">
        <v>19</v>
      </c>
      <c r="D8" s="2" t="s">
        <v>19</v>
      </c>
      <c r="E8" t="s">
        <v>163</v>
      </c>
    </row>
    <row r="9" spans="1:5">
      <c r="A9" t="s">
        <v>47</v>
      </c>
      <c r="B9" s="18" t="s">
        <v>23</v>
      </c>
      <c r="C9" s="8">
        <v>41699</v>
      </c>
      <c r="D9" s="2">
        <v>49100000</v>
      </c>
      <c r="E9" t="s">
        <v>163</v>
      </c>
    </row>
    <row r="10" spans="1:5">
      <c r="A10" t="s">
        <v>49</v>
      </c>
      <c r="C10" t="s">
        <v>19</v>
      </c>
      <c r="D10" s="2" t="s">
        <v>19</v>
      </c>
      <c r="E10" t="s">
        <v>163</v>
      </c>
    </row>
    <row r="11" spans="1:5">
      <c r="A11" t="s">
        <v>50</v>
      </c>
      <c r="C11" t="s">
        <v>19</v>
      </c>
      <c r="D11" s="2" t="s">
        <v>19</v>
      </c>
      <c r="E11" t="s">
        <v>163</v>
      </c>
    </row>
    <row r="12" spans="1:5">
      <c r="A12" t="s">
        <v>51</v>
      </c>
      <c r="B12" s="18" t="s">
        <v>172</v>
      </c>
      <c r="C12" s="8">
        <v>42125</v>
      </c>
      <c r="D12" s="2" t="s">
        <v>19</v>
      </c>
      <c r="E12" t="s">
        <v>173</v>
      </c>
    </row>
    <row r="13" spans="1:5">
      <c r="A13" t="s">
        <v>25</v>
      </c>
      <c r="B13" s="18" t="s">
        <v>24</v>
      </c>
      <c r="C13" s="8">
        <v>40817</v>
      </c>
      <c r="D13" s="2">
        <v>7000000</v>
      </c>
      <c r="E13" t="s">
        <v>163</v>
      </c>
    </row>
    <row r="14" spans="1:5">
      <c r="A14" t="s">
        <v>52</v>
      </c>
      <c r="B14" s="18" t="s">
        <v>24</v>
      </c>
      <c r="C14" s="8">
        <v>41640</v>
      </c>
      <c r="D14" s="2">
        <v>50000000</v>
      </c>
      <c r="E14" t="s">
        <v>163</v>
      </c>
    </row>
    <row r="15" spans="1:5">
      <c r="A15" t="s">
        <v>53</v>
      </c>
      <c r="B15" s="18" t="s">
        <v>24</v>
      </c>
      <c r="C15" s="8">
        <v>41699</v>
      </c>
      <c r="D15" s="2">
        <v>16900000</v>
      </c>
      <c r="E15" t="s">
        <v>163</v>
      </c>
    </row>
    <row r="16" spans="1:5">
      <c r="A16" t="s">
        <v>54</v>
      </c>
      <c r="B16" s="18" t="s">
        <v>24</v>
      </c>
      <c r="C16" s="8">
        <v>41699</v>
      </c>
      <c r="D16" s="2">
        <v>20000000</v>
      </c>
      <c r="E16" t="s">
        <v>171</v>
      </c>
    </row>
    <row r="17" spans="1:5">
      <c r="A17" t="s">
        <v>41</v>
      </c>
      <c r="B17" s="18" t="s">
        <v>23</v>
      </c>
      <c r="C17" s="8">
        <v>41791</v>
      </c>
      <c r="D17" s="2">
        <v>40000000</v>
      </c>
      <c r="E17" t="s">
        <v>163</v>
      </c>
    </row>
    <row r="18" spans="1:5">
      <c r="A18" t="s">
        <v>58</v>
      </c>
      <c r="B18" s="18" t="s">
        <v>33</v>
      </c>
      <c r="C18" s="8">
        <v>42125</v>
      </c>
      <c r="D18" s="2">
        <v>65000000</v>
      </c>
      <c r="E18" t="s">
        <v>163</v>
      </c>
    </row>
    <row r="19" spans="1:5">
      <c r="A19" t="s">
        <v>63</v>
      </c>
      <c r="B19" s="18">
        <v>2</v>
      </c>
      <c r="C19" s="8">
        <v>41091</v>
      </c>
      <c r="D19" s="2">
        <v>16000000</v>
      </c>
      <c r="E19" t="s">
        <v>163</v>
      </c>
    </row>
    <row r="20" spans="1:5">
      <c r="A20" t="s">
        <v>20</v>
      </c>
      <c r="B20" s="18" t="s">
        <v>24</v>
      </c>
      <c r="C20" s="8">
        <v>41640</v>
      </c>
      <c r="D20" s="2">
        <v>40000000</v>
      </c>
      <c r="E20" t="s">
        <v>171</v>
      </c>
    </row>
    <row r="21" spans="1:5">
      <c r="A21" t="s">
        <v>65</v>
      </c>
      <c r="B21" s="18" t="s">
        <v>24</v>
      </c>
      <c r="C21" s="8">
        <v>42005</v>
      </c>
      <c r="D21" s="2">
        <v>40000000</v>
      </c>
      <c r="E21" t="s">
        <v>174</v>
      </c>
    </row>
    <row r="22" spans="1:5">
      <c r="A22" t="s">
        <v>67</v>
      </c>
      <c r="B22" s="18" t="s">
        <v>23</v>
      </c>
      <c r="C22" s="8">
        <v>41091</v>
      </c>
      <c r="D22" s="2">
        <v>14750000</v>
      </c>
      <c r="E22" t="s">
        <v>175</v>
      </c>
    </row>
    <row r="23" spans="1:5">
      <c r="A23" t="s">
        <v>68</v>
      </c>
      <c r="B23" s="18" t="s">
        <v>24</v>
      </c>
      <c r="C23" s="8">
        <v>41671</v>
      </c>
      <c r="D23" s="2">
        <v>50000000</v>
      </c>
      <c r="E23" t="s">
        <v>171</v>
      </c>
    </row>
    <row r="24" spans="1:5">
      <c r="A24" t="s">
        <v>70</v>
      </c>
      <c r="C24" t="s">
        <v>19</v>
      </c>
      <c r="D24" s="2" t="s">
        <v>19</v>
      </c>
    </row>
    <row r="25" spans="1:5">
      <c r="A25" t="s">
        <v>71</v>
      </c>
      <c r="B25" s="18" t="s">
        <v>24</v>
      </c>
      <c r="C25" s="8">
        <v>41760</v>
      </c>
      <c r="D25" s="2">
        <v>9200000</v>
      </c>
      <c r="E25" t="s">
        <v>163</v>
      </c>
    </row>
    <row r="26" spans="1:5">
      <c r="A26" t="s">
        <v>42</v>
      </c>
      <c r="B26" s="18" t="s">
        <v>33</v>
      </c>
      <c r="C26" s="8">
        <v>42005</v>
      </c>
      <c r="D26" s="2">
        <v>55000000</v>
      </c>
      <c r="E26" t="s">
        <v>163</v>
      </c>
    </row>
    <row r="27" spans="1:5">
      <c r="A27" t="s">
        <v>75</v>
      </c>
      <c r="C27" t="s">
        <v>19</v>
      </c>
      <c r="D27" s="2" t="s">
        <v>19</v>
      </c>
    </row>
    <row r="28" spans="1:5">
      <c r="A28" t="s">
        <v>79</v>
      </c>
      <c r="C28" s="8">
        <v>40909</v>
      </c>
      <c r="D28" s="2">
        <v>5700000</v>
      </c>
      <c r="E28" t="s">
        <v>163</v>
      </c>
    </row>
    <row r="29" spans="1:5">
      <c r="A29" t="s">
        <v>80</v>
      </c>
      <c r="C29" t="s">
        <v>19</v>
      </c>
      <c r="D29" s="2" t="s">
        <v>19</v>
      </c>
    </row>
    <row r="30" spans="1:5">
      <c r="A30" t="s">
        <v>37</v>
      </c>
      <c r="B30" s="18" t="s">
        <v>24</v>
      </c>
      <c r="C30" s="8">
        <v>41609</v>
      </c>
      <c r="D30" s="2">
        <v>75500000</v>
      </c>
      <c r="E30" t="s">
        <v>163</v>
      </c>
    </row>
    <row r="31" spans="1:5">
      <c r="A31" t="s">
        <v>82</v>
      </c>
      <c r="C31" t="s">
        <v>19</v>
      </c>
      <c r="D31" s="2" t="s">
        <v>19</v>
      </c>
    </row>
    <row r="32" spans="1:5">
      <c r="A32" t="s">
        <v>10</v>
      </c>
      <c r="B32" s="18" t="s">
        <v>24</v>
      </c>
      <c r="C32" s="8">
        <v>41153</v>
      </c>
      <c r="D32" s="2">
        <v>70000000</v>
      </c>
      <c r="E32" t="s">
        <v>163</v>
      </c>
    </row>
    <row r="33" spans="1:5">
      <c r="A33" t="s">
        <v>83</v>
      </c>
      <c r="B33" s="18" t="s">
        <v>33</v>
      </c>
      <c r="C33" s="8">
        <v>41730</v>
      </c>
      <c r="D33" s="2">
        <v>20000000</v>
      </c>
      <c r="E33" t="s">
        <v>163</v>
      </c>
    </row>
    <row r="34" spans="1:5">
      <c r="A34" t="s">
        <v>84</v>
      </c>
      <c r="B34" s="18" t="s">
        <v>33</v>
      </c>
      <c r="C34" s="8">
        <v>42095</v>
      </c>
      <c r="D34" s="2">
        <v>60000000</v>
      </c>
      <c r="E34" t="s">
        <v>163</v>
      </c>
    </row>
    <row r="35" spans="1:5">
      <c r="A35" t="s">
        <v>85</v>
      </c>
      <c r="B35" s="18" t="s">
        <v>24</v>
      </c>
      <c r="C35" s="8">
        <v>42064</v>
      </c>
      <c r="D35" s="2">
        <v>35000000</v>
      </c>
      <c r="E35" t="s">
        <v>163</v>
      </c>
    </row>
    <row r="36" spans="1:5">
      <c r="A36" t="s">
        <v>86</v>
      </c>
      <c r="B36" s="18" t="s">
        <v>24</v>
      </c>
      <c r="C36" s="8">
        <v>41944</v>
      </c>
      <c r="D36" s="2">
        <v>40000000</v>
      </c>
      <c r="E36" t="s">
        <v>163</v>
      </c>
    </row>
    <row r="37" spans="1:5">
      <c r="A37" t="s">
        <v>87</v>
      </c>
      <c r="B37" s="18" t="s">
        <v>23</v>
      </c>
      <c r="C37" s="8">
        <v>41275</v>
      </c>
      <c r="D37" s="2">
        <v>40000000</v>
      </c>
      <c r="E37" t="s">
        <v>163</v>
      </c>
    </row>
    <row r="38" spans="1:5">
      <c r="A38" t="s">
        <v>15</v>
      </c>
      <c r="B38" s="18" t="s">
        <v>185</v>
      </c>
      <c r="C38" s="8">
        <v>42064</v>
      </c>
      <c r="D38" s="2">
        <v>68000000</v>
      </c>
      <c r="E38" t="s">
        <v>163</v>
      </c>
    </row>
    <row r="39" spans="1:5">
      <c r="A39" t="s">
        <v>88</v>
      </c>
      <c r="C39" t="s">
        <v>19</v>
      </c>
      <c r="D39" s="2" t="s">
        <v>19</v>
      </c>
    </row>
    <row r="40" spans="1:5">
      <c r="A40" t="s">
        <v>89</v>
      </c>
      <c r="B40" s="18" t="s">
        <v>33</v>
      </c>
      <c r="C40" s="8">
        <v>41974</v>
      </c>
      <c r="D40" s="2">
        <v>60000000</v>
      </c>
      <c r="E40" t="s">
        <v>186</v>
      </c>
    </row>
    <row r="41" spans="1:5">
      <c r="A41" t="s">
        <v>90</v>
      </c>
      <c r="B41" s="18" t="s">
        <v>23</v>
      </c>
      <c r="C41" s="8">
        <v>40909</v>
      </c>
      <c r="D41" s="2">
        <v>25000000</v>
      </c>
      <c r="E41" t="s">
        <v>163</v>
      </c>
    </row>
    <row r="42" spans="1:5">
      <c r="A42" t="s">
        <v>11</v>
      </c>
      <c r="B42" s="18" t="s">
        <v>24</v>
      </c>
      <c r="C42" s="8">
        <v>40940</v>
      </c>
      <c r="D42" s="2">
        <v>105000000</v>
      </c>
      <c r="E42" t="s">
        <v>163</v>
      </c>
    </row>
    <row r="43" spans="1:5">
      <c r="A43" t="s">
        <v>91</v>
      </c>
      <c r="C43" t="s">
        <v>19</v>
      </c>
      <c r="D43" s="2" t="s">
        <v>19</v>
      </c>
    </row>
    <row r="44" spans="1:5">
      <c r="A44" t="s">
        <v>92</v>
      </c>
      <c r="B44" s="18" t="s">
        <v>24</v>
      </c>
      <c r="C44" s="8">
        <v>42095</v>
      </c>
      <c r="D44" s="2">
        <v>30000000</v>
      </c>
      <c r="E44" s="16" t="s">
        <v>187</v>
      </c>
    </row>
    <row r="45" spans="1:5">
      <c r="A45" t="s">
        <v>93</v>
      </c>
      <c r="C45" t="s">
        <v>19</v>
      </c>
      <c r="D45" s="2" t="s">
        <v>19</v>
      </c>
    </row>
    <row r="46" spans="1:5">
      <c r="A46" t="s">
        <v>26</v>
      </c>
      <c r="C46" s="8">
        <v>41487</v>
      </c>
      <c r="D46" s="2">
        <v>39200000</v>
      </c>
      <c r="E46" t="s">
        <v>163</v>
      </c>
    </row>
    <row r="47" spans="1:5">
      <c r="A47" t="s">
        <v>94</v>
      </c>
      <c r="B47" s="18" t="s">
        <v>24</v>
      </c>
      <c r="C47" s="8">
        <v>41579</v>
      </c>
      <c r="D47" s="2">
        <v>106000000</v>
      </c>
      <c r="E47" t="s">
        <v>163</v>
      </c>
    </row>
    <row r="48" spans="1:5">
      <c r="A48" t="s">
        <v>95</v>
      </c>
      <c r="B48" s="18" t="s">
        <v>24</v>
      </c>
      <c r="C48" s="8">
        <v>41548</v>
      </c>
      <c r="D48" s="2">
        <v>16500000</v>
      </c>
      <c r="E48" t="s">
        <v>163</v>
      </c>
    </row>
    <row r="49" spans="1:5">
      <c r="A49" t="s">
        <v>96</v>
      </c>
      <c r="B49" s="18" t="s">
        <v>24</v>
      </c>
      <c r="C49" s="8">
        <v>41091</v>
      </c>
      <c r="D49" s="2">
        <v>40000000</v>
      </c>
      <c r="E49" t="s">
        <v>163</v>
      </c>
    </row>
    <row r="50" spans="1:5">
      <c r="A50" t="s">
        <v>97</v>
      </c>
      <c r="C50" t="s">
        <v>19</v>
      </c>
      <c r="D50" s="2" t="s">
        <v>19</v>
      </c>
    </row>
    <row r="51" spans="1:5">
      <c r="A51" t="s">
        <v>98</v>
      </c>
      <c r="C51" t="s">
        <v>19</v>
      </c>
      <c r="D51" s="2" t="s">
        <v>19</v>
      </c>
    </row>
    <row r="52" spans="1:5">
      <c r="A52" t="s">
        <v>100</v>
      </c>
      <c r="B52" s="18" t="s">
        <v>24</v>
      </c>
      <c r="C52" s="8">
        <v>41030</v>
      </c>
      <c r="D52" s="2">
        <v>85000000</v>
      </c>
      <c r="E52" t="s">
        <v>163</v>
      </c>
    </row>
    <row r="53" spans="1:5">
      <c r="A53" t="s">
        <v>102</v>
      </c>
      <c r="B53" s="18" t="s">
        <v>23</v>
      </c>
      <c r="C53" s="8">
        <v>41426</v>
      </c>
      <c r="D53" s="2">
        <v>10000000</v>
      </c>
      <c r="E53" t="s">
        <v>163</v>
      </c>
    </row>
    <row r="54" spans="1:5">
      <c r="A54" t="s">
        <v>38</v>
      </c>
      <c r="C54" t="s">
        <v>19</v>
      </c>
      <c r="D54" s="2" t="s">
        <v>19</v>
      </c>
    </row>
    <row r="55" spans="1:5">
      <c r="A55" t="s">
        <v>12</v>
      </c>
      <c r="B55" s="18" t="s">
        <v>185</v>
      </c>
      <c r="C55" s="8">
        <v>41640</v>
      </c>
      <c r="D55" s="2">
        <v>62000000</v>
      </c>
      <c r="E55" t="s">
        <v>163</v>
      </c>
    </row>
    <row r="56" spans="1:5">
      <c r="A56" t="s">
        <v>104</v>
      </c>
      <c r="C56" t="s">
        <v>19</v>
      </c>
      <c r="D56" s="2" t="s">
        <v>19</v>
      </c>
    </row>
    <row r="57" spans="1:5">
      <c r="A57" t="s">
        <v>13</v>
      </c>
      <c r="B57" s="18" t="s">
        <v>194</v>
      </c>
      <c r="C57" s="8">
        <v>41791</v>
      </c>
      <c r="D57" s="2">
        <v>25000000</v>
      </c>
      <c r="E57" t="s">
        <v>163</v>
      </c>
    </row>
    <row r="58" spans="1:5">
      <c r="A58" t="s">
        <v>32</v>
      </c>
      <c r="B58" s="18" t="s">
        <v>33</v>
      </c>
      <c r="C58" s="8">
        <v>41579</v>
      </c>
      <c r="D58" s="2">
        <v>24200000</v>
      </c>
      <c r="E58" t="s">
        <v>163</v>
      </c>
    </row>
    <row r="59" spans="1:5">
      <c r="A59" t="s">
        <v>31</v>
      </c>
      <c r="B59" s="18" t="s">
        <v>24</v>
      </c>
      <c r="C59" s="8">
        <v>41730</v>
      </c>
      <c r="D59" s="2">
        <v>43000000</v>
      </c>
      <c r="E59" t="s">
        <v>163</v>
      </c>
    </row>
    <row r="60" spans="1:5">
      <c r="A60" t="s">
        <v>27</v>
      </c>
      <c r="B60" s="18" t="s">
        <v>195</v>
      </c>
      <c r="C60" s="8">
        <v>41091</v>
      </c>
      <c r="D60" s="2">
        <v>10000000</v>
      </c>
      <c r="E60" t="s">
        <v>163</v>
      </c>
    </row>
    <row r="61" spans="1:5">
      <c r="A61" t="s">
        <v>106</v>
      </c>
      <c r="B61" s="18" t="s">
        <v>195</v>
      </c>
      <c r="C61" s="8">
        <v>41671</v>
      </c>
      <c r="D61" s="2">
        <v>70000000</v>
      </c>
      <c r="E61" t="s">
        <v>163</v>
      </c>
    </row>
    <row r="62" spans="1:5">
      <c r="A62" t="s">
        <v>107</v>
      </c>
      <c r="B62" s="18" t="s">
        <v>24</v>
      </c>
      <c r="C62" s="8">
        <v>41730</v>
      </c>
      <c r="D62" s="2">
        <v>75000000</v>
      </c>
      <c r="E62" t="s">
        <v>196</v>
      </c>
    </row>
    <row r="63" spans="1:5">
      <c r="A63" t="s">
        <v>109</v>
      </c>
      <c r="B63" s="18" t="s">
        <v>24</v>
      </c>
      <c r="C63" s="8">
        <v>41426</v>
      </c>
      <c r="D63" s="2">
        <v>30000000</v>
      </c>
      <c r="E63" t="s">
        <v>163</v>
      </c>
    </row>
    <row r="64" spans="1:5">
      <c r="A64" t="s">
        <v>111</v>
      </c>
      <c r="B64" s="18" t="s">
        <v>195</v>
      </c>
      <c r="C64" s="8">
        <v>41671</v>
      </c>
      <c r="D64" s="2">
        <v>20000000</v>
      </c>
      <c r="E64" t="s">
        <v>163</v>
      </c>
    </row>
    <row r="65" spans="1:5">
      <c r="A65" t="s">
        <v>112</v>
      </c>
      <c r="C65" t="s">
        <v>19</v>
      </c>
      <c r="D65" s="2" t="s">
        <v>19</v>
      </c>
    </row>
    <row r="66" spans="1:5">
      <c r="A66" t="s">
        <v>113</v>
      </c>
      <c r="B66" s="18" t="s">
        <v>195</v>
      </c>
      <c r="C66" s="8">
        <v>41671</v>
      </c>
      <c r="D66" s="2">
        <v>12000000</v>
      </c>
      <c r="E66" t="s">
        <v>163</v>
      </c>
    </row>
    <row r="67" spans="1:5">
      <c r="A67" t="s">
        <v>30</v>
      </c>
      <c r="B67" s="18" t="s">
        <v>24</v>
      </c>
      <c r="C67" s="8">
        <v>41821</v>
      </c>
      <c r="D67" s="2">
        <v>40000000</v>
      </c>
      <c r="E67" t="s">
        <v>163</v>
      </c>
    </row>
    <row r="68" spans="1:5">
      <c r="A68" t="s">
        <v>115</v>
      </c>
      <c r="B68" s="18" t="s">
        <v>24</v>
      </c>
      <c r="C68" s="8">
        <v>40969</v>
      </c>
      <c r="D68" s="2">
        <v>20000000</v>
      </c>
      <c r="E68" t="s">
        <v>163</v>
      </c>
    </row>
    <row r="69" spans="1:5">
      <c r="A69" t="s">
        <v>116</v>
      </c>
      <c r="B69" s="18" t="s">
        <v>33</v>
      </c>
      <c r="C69" s="8">
        <v>41214</v>
      </c>
      <c r="D69" s="2">
        <v>85000000</v>
      </c>
      <c r="E69" t="s">
        <v>163</v>
      </c>
    </row>
    <row r="70" spans="1:5">
      <c r="A70" t="s">
        <v>117</v>
      </c>
      <c r="B70" s="18" t="s">
        <v>23</v>
      </c>
      <c r="C70" s="8">
        <v>40603</v>
      </c>
      <c r="D70" s="2">
        <v>60000000</v>
      </c>
      <c r="E70" t="s">
        <v>163</v>
      </c>
    </row>
    <row r="71" spans="1:5">
      <c r="A71" t="s">
        <v>35</v>
      </c>
      <c r="B71" s="18" t="s">
        <v>24</v>
      </c>
      <c r="C71" s="8">
        <v>41579</v>
      </c>
      <c r="D71" s="2">
        <v>35000000</v>
      </c>
      <c r="E71" t="s">
        <v>163</v>
      </c>
    </row>
    <row r="72" spans="1:5">
      <c r="A72" t="s">
        <v>118</v>
      </c>
      <c r="C72" t="s">
        <v>19</v>
      </c>
      <c r="D72" s="2" t="s">
        <v>19</v>
      </c>
    </row>
    <row r="73" spans="1:5">
      <c r="A73" t="s">
        <v>121</v>
      </c>
      <c r="C73" t="s">
        <v>19</v>
      </c>
      <c r="D73" s="2" t="s">
        <v>19</v>
      </c>
    </row>
    <row r="74" spans="1:5">
      <c r="A74" t="s">
        <v>122</v>
      </c>
      <c r="B74" s="18" t="s">
        <v>200</v>
      </c>
      <c r="C74" s="8">
        <v>41699</v>
      </c>
      <c r="D74" s="2">
        <v>36000000</v>
      </c>
      <c r="E74" t="s">
        <v>163</v>
      </c>
    </row>
    <row r="75" spans="1:5">
      <c r="A75" t="s">
        <v>17</v>
      </c>
      <c r="B75" s="18" t="s">
        <v>24</v>
      </c>
      <c r="C75" s="8">
        <v>41640</v>
      </c>
      <c r="D75" s="2">
        <v>45000000</v>
      </c>
      <c r="E75" t="s">
        <v>163</v>
      </c>
    </row>
    <row r="76" spans="1:5">
      <c r="A76" t="s">
        <v>34</v>
      </c>
      <c r="B76" s="18" t="s">
        <v>23</v>
      </c>
      <c r="C76" s="8">
        <v>41153</v>
      </c>
      <c r="D76" s="2">
        <v>32200000</v>
      </c>
      <c r="E76" t="s">
        <v>163</v>
      </c>
    </row>
    <row r="77" spans="1:5">
      <c r="A77" t="s">
        <v>123</v>
      </c>
      <c r="B77" s="18" t="s">
        <v>33</v>
      </c>
      <c r="C77" s="8">
        <v>41640</v>
      </c>
      <c r="D77" s="2">
        <v>75000000</v>
      </c>
      <c r="E77" t="s">
        <v>163</v>
      </c>
    </row>
    <row r="78" spans="1:5">
      <c r="A78" t="s">
        <v>125</v>
      </c>
      <c r="B78" s="18" t="s">
        <v>33</v>
      </c>
      <c r="C78" s="8">
        <v>41275</v>
      </c>
      <c r="D78" s="2" t="s">
        <v>19</v>
      </c>
      <c r="E78" t="s">
        <v>203</v>
      </c>
    </row>
    <row r="79" spans="1:5">
      <c r="A79" t="s">
        <v>126</v>
      </c>
      <c r="B79" s="18" t="s">
        <v>24</v>
      </c>
      <c r="C79" s="8">
        <v>41760</v>
      </c>
      <c r="D79" s="2">
        <v>40000000</v>
      </c>
      <c r="E79" t="s">
        <v>171</v>
      </c>
    </row>
    <row r="80" spans="1:5">
      <c r="A80" t="s">
        <v>127</v>
      </c>
      <c r="B80" s="18" t="s">
        <v>33</v>
      </c>
      <c r="C80" s="8">
        <v>41974</v>
      </c>
      <c r="D80" s="2">
        <v>40000000</v>
      </c>
      <c r="E80" t="s">
        <v>171</v>
      </c>
    </row>
    <row r="81" spans="1:5">
      <c r="A81" t="s">
        <v>128</v>
      </c>
      <c r="B81" s="18" t="s">
        <v>195</v>
      </c>
      <c r="C81" s="8">
        <v>41791</v>
      </c>
      <c r="D81" s="2">
        <v>50000000</v>
      </c>
      <c r="E81" t="s">
        <v>163</v>
      </c>
    </row>
    <row r="82" spans="1:5">
      <c r="A82" t="s">
        <v>129</v>
      </c>
      <c r="B82" s="18" t="s">
        <v>24</v>
      </c>
      <c r="C82" s="8">
        <v>41579</v>
      </c>
      <c r="D82" s="2">
        <v>50000000</v>
      </c>
      <c r="E82" t="s">
        <v>163</v>
      </c>
    </row>
    <row r="83" spans="1:5">
      <c r="A83" t="s">
        <v>132</v>
      </c>
      <c r="B83" s="18" t="s">
        <v>24</v>
      </c>
      <c r="C83" s="8">
        <v>41730</v>
      </c>
      <c r="D83" s="2">
        <v>30000000</v>
      </c>
      <c r="E83" t="s">
        <v>208</v>
      </c>
    </row>
    <row r="84" spans="1:5">
      <c r="A84" t="s">
        <v>133</v>
      </c>
      <c r="C84" t="s">
        <v>19</v>
      </c>
      <c r="D84" s="2" t="s">
        <v>19</v>
      </c>
    </row>
    <row r="85" spans="1:5">
      <c r="A85" t="s">
        <v>134</v>
      </c>
      <c r="B85" s="18" t="s">
        <v>24</v>
      </c>
      <c r="C85" s="8">
        <v>42125</v>
      </c>
      <c r="D85" s="2">
        <v>175000000</v>
      </c>
      <c r="E85" t="s">
        <v>209</v>
      </c>
    </row>
    <row r="86" spans="1:5">
      <c r="A86" t="s">
        <v>135</v>
      </c>
      <c r="C86" t="s">
        <v>19</v>
      </c>
      <c r="D86" s="2" t="s">
        <v>19</v>
      </c>
    </row>
    <row r="87" spans="1:5">
      <c r="A87" t="s">
        <v>136</v>
      </c>
      <c r="B87" s="18" t="s">
        <v>24</v>
      </c>
      <c r="C87" s="8">
        <v>42036</v>
      </c>
      <c r="D87" s="2">
        <v>100000000</v>
      </c>
      <c r="E87" t="s">
        <v>171</v>
      </c>
    </row>
    <row r="88" spans="1:5">
      <c r="A88" t="s">
        <v>137</v>
      </c>
      <c r="B88" s="18" t="s">
        <v>185</v>
      </c>
      <c r="C88" s="8">
        <v>41579</v>
      </c>
      <c r="D88" s="2">
        <v>75000000</v>
      </c>
      <c r="E88" t="s">
        <v>163</v>
      </c>
    </row>
    <row r="89" spans="1:5">
      <c r="A89" t="s">
        <v>138</v>
      </c>
      <c r="B89" s="18" t="s">
        <v>24</v>
      </c>
      <c r="C89" s="8">
        <v>41183</v>
      </c>
      <c r="D89" s="2">
        <v>10000000</v>
      </c>
      <c r="E89" t="s">
        <v>171</v>
      </c>
    </row>
    <row r="90" spans="1:5">
      <c r="A90" t="s">
        <v>16</v>
      </c>
      <c r="B90" s="18" t="s">
        <v>24</v>
      </c>
      <c r="C90" s="8">
        <v>42036</v>
      </c>
      <c r="D90" s="2">
        <v>30000000</v>
      </c>
      <c r="E90" t="s">
        <v>171</v>
      </c>
    </row>
    <row r="91" spans="1:5">
      <c r="A91" t="s">
        <v>141</v>
      </c>
      <c r="B91" s="18" t="s">
        <v>212</v>
      </c>
      <c r="C91" s="8">
        <v>41365</v>
      </c>
      <c r="D91" s="2">
        <v>20000000</v>
      </c>
      <c r="E91" t="s">
        <v>171</v>
      </c>
    </row>
    <row r="92" spans="1:5">
      <c r="A92" t="s">
        <v>14</v>
      </c>
      <c r="B92" s="18" t="s">
        <v>213</v>
      </c>
      <c r="C92" s="8">
        <v>41821</v>
      </c>
      <c r="D92" s="2">
        <v>70000000</v>
      </c>
      <c r="E92" t="s">
        <v>171</v>
      </c>
    </row>
    <row r="93" spans="1:5">
      <c r="A93" t="s">
        <v>142</v>
      </c>
      <c r="B93" s="18" t="s">
        <v>24</v>
      </c>
      <c r="C93" s="8">
        <v>41153</v>
      </c>
      <c r="D93" s="2">
        <v>8000000</v>
      </c>
      <c r="E93" t="s">
        <v>171</v>
      </c>
    </row>
    <row r="94" spans="1:5">
      <c r="A94" t="s">
        <v>143</v>
      </c>
      <c r="B94" s="18" t="s">
        <v>24</v>
      </c>
      <c r="C94" s="8">
        <v>41153</v>
      </c>
      <c r="D94" s="2">
        <v>64000000</v>
      </c>
      <c r="E94" t="s">
        <v>163</v>
      </c>
    </row>
    <row r="95" spans="1:5">
      <c r="A95" t="s">
        <v>144</v>
      </c>
      <c r="C95" t="s">
        <v>19</v>
      </c>
      <c r="D95" s="2" t="s">
        <v>19</v>
      </c>
    </row>
    <row r="96" spans="1:5">
      <c r="A96" t="s">
        <v>145</v>
      </c>
      <c r="B96" s="18" t="s">
        <v>23</v>
      </c>
      <c r="C96" s="8">
        <v>41275</v>
      </c>
      <c r="D96" s="2">
        <v>6000000</v>
      </c>
      <c r="E96" t="s">
        <v>163</v>
      </c>
    </row>
    <row r="97" spans="1:5">
      <c r="A97" t="s">
        <v>147</v>
      </c>
      <c r="B97" s="18" t="s">
        <v>216</v>
      </c>
      <c r="C97" s="8">
        <v>41640</v>
      </c>
      <c r="D97" s="2">
        <v>50000000</v>
      </c>
      <c r="E97" t="s">
        <v>171</v>
      </c>
    </row>
    <row r="98" spans="1:5">
      <c r="A98" t="s">
        <v>148</v>
      </c>
      <c r="C98" s="8">
        <v>42005</v>
      </c>
      <c r="D98" s="2">
        <v>50000000</v>
      </c>
      <c r="E98" t="s">
        <v>217</v>
      </c>
    </row>
    <row r="99" spans="1:5">
      <c r="A99" t="s">
        <v>149</v>
      </c>
      <c r="B99" s="18" t="s">
        <v>24</v>
      </c>
      <c r="C99" s="8">
        <v>41456</v>
      </c>
      <c r="D99" s="2">
        <v>25000000</v>
      </c>
      <c r="E99" t="s">
        <v>163</v>
      </c>
    </row>
    <row r="100" spans="1:5">
      <c r="A100" t="s">
        <v>28</v>
      </c>
      <c r="B100" s="18" t="s">
        <v>24</v>
      </c>
      <c r="C100" s="8">
        <v>41913</v>
      </c>
      <c r="D100" s="2">
        <v>35000000</v>
      </c>
      <c r="E100" t="s">
        <v>163</v>
      </c>
    </row>
    <row r="101" spans="1:5">
      <c r="A101" t="s">
        <v>150</v>
      </c>
      <c r="C101" s="8">
        <v>41913</v>
      </c>
      <c r="D101" s="2">
        <v>50000000</v>
      </c>
      <c r="E101" t="s">
        <v>218</v>
      </c>
    </row>
    <row r="103" spans="1:5">
      <c r="A103" t="s">
        <v>204</v>
      </c>
      <c r="D103" s="2">
        <f>SUM(D5:D101)</f>
        <v>3231250000</v>
      </c>
    </row>
    <row r="106" spans="1:5" s="9" customFormat="1">
      <c r="A106" s="9" t="s">
        <v>158</v>
      </c>
      <c r="B106" s="20"/>
      <c r="D106" s="15"/>
    </row>
    <row r="107" spans="1:5" s="9" customFormat="1">
      <c r="B107" s="20"/>
      <c r="D107" s="15"/>
    </row>
    <row r="108" spans="1:5">
      <c r="A108" t="s">
        <v>8</v>
      </c>
      <c r="C108" t="s">
        <v>159</v>
      </c>
      <c r="D108"/>
    </row>
    <row r="109" spans="1:5">
      <c r="A109" t="s">
        <v>57</v>
      </c>
      <c r="C109" t="s">
        <v>159</v>
      </c>
    </row>
    <row r="110" spans="1:5">
      <c r="A110" t="s">
        <v>59</v>
      </c>
      <c r="C110" t="s">
        <v>159</v>
      </c>
      <c r="D110"/>
    </row>
    <row r="111" spans="1:5">
      <c r="A111" t="s">
        <v>61</v>
      </c>
      <c r="C111" t="s">
        <v>159</v>
      </c>
      <c r="D111"/>
    </row>
    <row r="112" spans="1:5">
      <c r="A112" t="s">
        <v>36</v>
      </c>
      <c r="C112" t="s">
        <v>159</v>
      </c>
      <c r="D112"/>
    </row>
    <row r="113" spans="1:4">
      <c r="A113" t="s">
        <v>64</v>
      </c>
      <c r="C113" t="s">
        <v>159</v>
      </c>
      <c r="D113"/>
    </row>
    <row r="114" spans="1:4">
      <c r="A114" t="s">
        <v>66</v>
      </c>
      <c r="C114" t="s">
        <v>159</v>
      </c>
      <c r="D114"/>
    </row>
    <row r="115" spans="1:4">
      <c r="A115" t="s">
        <v>69</v>
      </c>
      <c r="C115" t="s">
        <v>159</v>
      </c>
      <c r="D115"/>
    </row>
    <row r="116" spans="1:4">
      <c r="A116" t="s">
        <v>29</v>
      </c>
      <c r="C116" t="s">
        <v>159</v>
      </c>
      <c r="D116"/>
    </row>
    <row r="117" spans="1:4">
      <c r="A117" t="s">
        <v>76</v>
      </c>
      <c r="C117" t="s">
        <v>159</v>
      </c>
      <c r="D117"/>
    </row>
    <row r="118" spans="1:4">
      <c r="A118" t="s">
        <v>78</v>
      </c>
      <c r="C118" t="s">
        <v>159</v>
      </c>
      <c r="D118"/>
    </row>
    <row r="119" spans="1:4">
      <c r="A119" t="s">
        <v>9</v>
      </c>
      <c r="C119" t="s">
        <v>159</v>
      </c>
      <c r="D119"/>
    </row>
    <row r="120" spans="1:4">
      <c r="A120" t="s">
        <v>81</v>
      </c>
      <c r="C120" t="s">
        <v>159</v>
      </c>
      <c r="D120"/>
    </row>
    <row r="121" spans="1:4">
      <c r="A121" t="s">
        <v>105</v>
      </c>
      <c r="C121" t="s">
        <v>159</v>
      </c>
      <c r="D121"/>
    </row>
    <row r="122" spans="1:4">
      <c r="A122" t="s">
        <v>114</v>
      </c>
      <c r="C122" t="s">
        <v>159</v>
      </c>
      <c r="D122"/>
    </row>
    <row r="123" spans="1:4">
      <c r="A123" t="s">
        <v>119</v>
      </c>
      <c r="C123" t="s">
        <v>159</v>
      </c>
      <c r="D123"/>
    </row>
    <row r="124" spans="1:4">
      <c r="A124" t="s">
        <v>130</v>
      </c>
      <c r="C124" t="s">
        <v>159</v>
      </c>
      <c r="D124"/>
    </row>
    <row r="125" spans="1:4">
      <c r="A125" t="s">
        <v>139</v>
      </c>
      <c r="C125" t="s">
        <v>159</v>
      </c>
      <c r="D125"/>
    </row>
    <row r="126" spans="1:4">
      <c r="A126" t="s">
        <v>156</v>
      </c>
      <c r="B126" s="18" t="s">
        <v>154</v>
      </c>
      <c r="C126" t="s">
        <v>157</v>
      </c>
      <c r="D126"/>
    </row>
    <row r="127" spans="1:4">
      <c r="A127" t="s">
        <v>48</v>
      </c>
      <c r="B127" s="18" t="s">
        <v>160</v>
      </c>
      <c r="C127" t="s">
        <v>161</v>
      </c>
    </row>
    <row r="128" spans="1:4">
      <c r="A128" t="s">
        <v>55</v>
      </c>
      <c r="B128" s="18" t="s">
        <v>162</v>
      </c>
      <c r="C128" t="s">
        <v>168</v>
      </c>
    </row>
    <row r="129" spans="1:6">
      <c r="A129" t="s">
        <v>56</v>
      </c>
      <c r="B129" s="21" t="s">
        <v>164</v>
      </c>
      <c r="C129" s="16" t="s">
        <v>167</v>
      </c>
      <c r="D129" s="16"/>
      <c r="E129" s="17"/>
      <c r="F129" s="16"/>
    </row>
    <row r="130" spans="1:6">
      <c r="A130" t="s">
        <v>60</v>
      </c>
      <c r="B130" s="18" t="s">
        <v>165</v>
      </c>
      <c r="C130" t="s">
        <v>166</v>
      </c>
    </row>
    <row r="131" spans="1:6">
      <c r="A131" t="s">
        <v>62</v>
      </c>
      <c r="B131" s="18" t="s">
        <v>169</v>
      </c>
      <c r="C131" s="8" t="s">
        <v>170</v>
      </c>
    </row>
    <row r="132" spans="1:6">
      <c r="A132" t="s">
        <v>72</v>
      </c>
      <c r="B132" s="18" t="s">
        <v>176</v>
      </c>
      <c r="C132" t="s">
        <v>177</v>
      </c>
    </row>
    <row r="133" spans="1:6">
      <c r="A133" t="s">
        <v>73</v>
      </c>
      <c r="B133" s="18" t="s">
        <v>178</v>
      </c>
      <c r="C133" t="s">
        <v>179</v>
      </c>
    </row>
    <row r="134" spans="1:6">
      <c r="A134" t="s">
        <v>74</v>
      </c>
      <c r="B134" s="18" t="s">
        <v>180</v>
      </c>
      <c r="C134" t="s">
        <v>181</v>
      </c>
    </row>
    <row r="135" spans="1:6">
      <c r="A135" t="s">
        <v>77</v>
      </c>
      <c r="B135" s="18" t="s">
        <v>182</v>
      </c>
      <c r="C135" t="s">
        <v>183</v>
      </c>
    </row>
    <row r="136" spans="1:6">
      <c r="A136" t="s">
        <v>99</v>
      </c>
      <c r="B136" s="18" t="s">
        <v>188</v>
      </c>
      <c r="C136" t="s">
        <v>189</v>
      </c>
    </row>
    <row r="137" spans="1:6">
      <c r="A137" t="s">
        <v>101</v>
      </c>
      <c r="B137" s="18" t="s">
        <v>190</v>
      </c>
      <c r="C137" t="s">
        <v>191</v>
      </c>
    </row>
    <row r="138" spans="1:6">
      <c r="A138" t="s">
        <v>103</v>
      </c>
      <c r="B138" s="18" t="s">
        <v>192</v>
      </c>
      <c r="C138" t="s">
        <v>193</v>
      </c>
    </row>
    <row r="139" spans="1:6">
      <c r="A139" t="s">
        <v>108</v>
      </c>
      <c r="B139" s="18" t="s">
        <v>197</v>
      </c>
      <c r="C139" t="s">
        <v>166</v>
      </c>
    </row>
    <row r="140" spans="1:6">
      <c r="A140" t="s">
        <v>110</v>
      </c>
      <c r="B140" s="18" t="s">
        <v>198</v>
      </c>
      <c r="C140" t="s">
        <v>202</v>
      </c>
    </row>
    <row r="141" spans="1:6">
      <c r="A141" t="s">
        <v>120</v>
      </c>
      <c r="B141" s="18" t="s">
        <v>199</v>
      </c>
      <c r="C141" t="s">
        <v>179</v>
      </c>
    </row>
    <row r="142" spans="1:6">
      <c r="A142" t="s">
        <v>124</v>
      </c>
      <c r="B142" s="18" t="s">
        <v>201</v>
      </c>
      <c r="C142" t="s">
        <v>207</v>
      </c>
    </row>
    <row r="143" spans="1:6">
      <c r="A143" t="s">
        <v>131</v>
      </c>
      <c r="B143" s="18" t="s">
        <v>205</v>
      </c>
      <c r="C143" t="s">
        <v>206</v>
      </c>
    </row>
    <row r="144" spans="1:6">
      <c r="A144" t="s">
        <v>140</v>
      </c>
      <c r="B144" s="18" t="s">
        <v>210</v>
      </c>
      <c r="C144" t="s">
        <v>211</v>
      </c>
      <c r="D144"/>
    </row>
    <row r="145" spans="1:3">
      <c r="A145" t="s">
        <v>146</v>
      </c>
      <c r="B145" s="18" t="s">
        <v>214</v>
      </c>
      <c r="C145" t="s">
        <v>215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4" sqref="C14"/>
    </sheetView>
  </sheetViews>
  <sheetFormatPr baseColWidth="10" defaultColWidth="8.83203125" defaultRowHeight="14" x14ac:dyDescent="0"/>
  <cols>
    <col min="1" max="1" width="8.83203125" style="23"/>
    <col min="2" max="3" width="15.6640625" customWidth="1"/>
  </cols>
  <sheetData>
    <row r="1" spans="1:3" s="11" customFormat="1">
      <c r="A1" s="22" t="s">
        <v>184</v>
      </c>
      <c r="B1" s="11" t="s">
        <v>0</v>
      </c>
      <c r="C1" s="11" t="s">
        <v>18</v>
      </c>
    </row>
    <row r="2" spans="1:3">
      <c r="B2">
        <v>2002</v>
      </c>
      <c r="C2" s="3">
        <f>CVRData!C2+'NVCAData-Seed'!B2/1000</f>
        <v>7.7189999999999994</v>
      </c>
    </row>
    <row r="3" spans="1:3">
      <c r="B3">
        <v>2003</v>
      </c>
      <c r="C3" s="3">
        <f>CVRData!C3+'NVCAData-Seed'!B3/1000</f>
        <v>9.777000000000001</v>
      </c>
    </row>
    <row r="4" spans="1:3">
      <c r="B4">
        <v>2004</v>
      </c>
      <c r="C4" s="3">
        <f>CVRData!C4+'NVCAData-Seed'!B4/1000</f>
        <v>12.554500000000001</v>
      </c>
    </row>
    <row r="5" spans="1:3">
      <c r="B5">
        <v>2005</v>
      </c>
      <c r="C5" s="3">
        <f>CVRData!C5+'NVCAData-Seed'!B5/1000</f>
        <v>13.389000000000001</v>
      </c>
    </row>
    <row r="6" spans="1:3">
      <c r="B6">
        <v>2006</v>
      </c>
      <c r="C6" s="3">
        <f>CVRData!C6+'NVCAData-Seed'!B6/1000</f>
        <v>13.118000000000002</v>
      </c>
    </row>
    <row r="7" spans="1:3">
      <c r="B7">
        <v>2007</v>
      </c>
      <c r="C7" s="3">
        <f>CVRData!C7+'NVCAData-Seed'!B7/1000</f>
        <v>11.972000000000001</v>
      </c>
    </row>
    <row r="8" spans="1:3">
      <c r="B8">
        <v>2008</v>
      </c>
      <c r="C8" s="3">
        <f>CVRData!C8+'NVCAData-Seed'!B8/1000</f>
        <v>10.597000000000001</v>
      </c>
    </row>
    <row r="9" spans="1:3">
      <c r="B9">
        <v>2009</v>
      </c>
      <c r="C9" s="3">
        <f>CVRData!C9+'NVCAData-Seed'!B9/1000+0.253</f>
        <v>8.0969999999999995</v>
      </c>
    </row>
    <row r="10" spans="1:3">
      <c r="A10" s="23">
        <f>[1]SuperAngels!D19/1000</f>
        <v>0.20749999999999999</v>
      </c>
      <c r="B10">
        <v>2010</v>
      </c>
      <c r="C10" s="3">
        <f>CVRData!C10+'NVCAData-Seed'!B10/1000+A10</f>
        <v>8.0995000000000008</v>
      </c>
    </row>
    <row r="11" spans="1:3">
      <c r="A11" s="23">
        <f>[1]SuperAngels!G19/1000</f>
        <v>0.32400000000000001</v>
      </c>
      <c r="B11">
        <v>2011</v>
      </c>
      <c r="C11" s="3">
        <f>CVRData!C11+'NVCAData-Seed'!B11/1000+A11</f>
        <v>10.784999999999998</v>
      </c>
    </row>
    <row r="12" spans="1:3">
      <c r="A12" s="23">
        <f>[1]SuperAngels!I19/1000+'[1]500StartupsFundData2013'!B23/1000</f>
        <v>1.0035000000000001</v>
      </c>
      <c r="B12">
        <v>2012</v>
      </c>
      <c r="C12" s="3">
        <f>CVRData!C12+'NVCAData-Seed'!B12/1000+A12</f>
        <v>9.8695000000000004</v>
      </c>
    </row>
    <row r="13" spans="1:3">
      <c r="A13" s="23">
        <f>[1]SuperAngels!J19/1000+'[1]500StartupsFundData2014'!B23/1000+'[1]500StartupsFundData2014'!B44/1000</f>
        <v>1.2219</v>
      </c>
      <c r="B13">
        <v>2013</v>
      </c>
      <c r="C13" s="3">
        <f>CVRData!C13+'NVCAData-Seed'!B13/1000+A13</f>
        <v>13.402900000000001</v>
      </c>
    </row>
    <row r="14" spans="1:3">
      <c r="A14" s="23">
        <f>CBInsightsMicroVCs!D103/1000000000</f>
        <v>3.2312500000000002</v>
      </c>
      <c r="B14">
        <v>2014</v>
      </c>
      <c r="C14" s="3">
        <f>CVRData!C14+'NVCAData-Seed'!B14/1000+A14</f>
        <v>10.000250000000001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" sqref="E2:F14"/>
    </sheetView>
  </sheetViews>
  <sheetFormatPr baseColWidth="10" defaultRowHeight="14" x14ac:dyDescent="0"/>
  <cols>
    <col min="1" max="3" width="18" customWidth="1"/>
  </cols>
  <sheetData>
    <row r="1" spans="1:5" s="9" customFormat="1">
      <c r="A1" s="5" t="s">
        <v>0</v>
      </c>
      <c r="B1" s="5" t="s">
        <v>219</v>
      </c>
      <c r="C1" s="5" t="s">
        <v>220</v>
      </c>
    </row>
    <row r="2" spans="1:5">
      <c r="A2">
        <v>2002</v>
      </c>
      <c r="B2" s="3">
        <v>4.0419391999999998</v>
      </c>
      <c r="C2" s="3">
        <v>7.6859999999999999</v>
      </c>
      <c r="E2" s="29"/>
    </row>
    <row r="3" spans="1:5">
      <c r="A3">
        <v>2003</v>
      </c>
      <c r="B3" s="3">
        <v>3.6658182999999998</v>
      </c>
      <c r="C3" s="3">
        <v>9.7390000000000008</v>
      </c>
      <c r="E3" s="29"/>
    </row>
    <row r="4" spans="1:5">
      <c r="A4">
        <v>2004</v>
      </c>
      <c r="B4" s="3">
        <v>4.1092941999999999</v>
      </c>
      <c r="C4" s="3">
        <v>12.497500000000002</v>
      </c>
      <c r="E4" s="29"/>
    </row>
    <row r="5" spans="1:5">
      <c r="A5">
        <v>2005</v>
      </c>
      <c r="B5" s="3">
        <v>4.2540325999999995</v>
      </c>
      <c r="C5" s="3">
        <v>13.626000000000001</v>
      </c>
      <c r="E5" s="29"/>
    </row>
    <row r="6" spans="1:5">
      <c r="A6">
        <v>2006</v>
      </c>
      <c r="B6" s="3">
        <v>4.9493152</v>
      </c>
      <c r="C6" s="3">
        <v>13.024000000000001</v>
      </c>
      <c r="E6" s="29"/>
    </row>
    <row r="7" spans="1:5">
      <c r="A7">
        <v>2007</v>
      </c>
      <c r="B7" s="3">
        <v>6.242858</v>
      </c>
      <c r="C7" s="3">
        <v>11.632000000000001</v>
      </c>
      <c r="E7" s="29"/>
    </row>
    <row r="8" spans="1:5">
      <c r="A8">
        <v>2008</v>
      </c>
      <c r="B8" s="3">
        <v>6.0210881000000001</v>
      </c>
      <c r="C8" s="3">
        <v>10.377000000000001</v>
      </c>
      <c r="E8" s="29"/>
    </row>
    <row r="9" spans="1:5">
      <c r="A9">
        <v>2009</v>
      </c>
      <c r="B9" s="3">
        <v>4.9693703999999999</v>
      </c>
      <c r="C9" s="3">
        <v>8.2110000000000003</v>
      </c>
      <c r="E9" s="29"/>
    </row>
    <row r="10" spans="1:5">
      <c r="A10">
        <v>2010</v>
      </c>
      <c r="B10" s="3">
        <v>6.1362915999999998</v>
      </c>
      <c r="C10" s="3">
        <v>8.1635000000000009</v>
      </c>
      <c r="E10" s="29"/>
    </row>
    <row r="11" spans="1:5">
      <c r="A11">
        <v>2011</v>
      </c>
      <c r="B11" s="3">
        <v>9.1413531999999993</v>
      </c>
      <c r="C11" s="3">
        <v>10.693</v>
      </c>
      <c r="E11" s="29"/>
    </row>
    <row r="12" spans="1:5">
      <c r="A12">
        <v>2012</v>
      </c>
      <c r="B12" s="3">
        <v>8.5299277999999994</v>
      </c>
      <c r="C12" s="3">
        <v>9.7624999999999993</v>
      </c>
      <c r="E12" s="29"/>
    </row>
    <row r="13" spans="1:5">
      <c r="A13">
        <v>2013</v>
      </c>
      <c r="B13" s="25">
        <v>10.3454253</v>
      </c>
      <c r="C13" s="3">
        <v>13.3249</v>
      </c>
      <c r="E13" s="29"/>
    </row>
    <row r="14" spans="1:5">
      <c r="A14">
        <v>2014</v>
      </c>
      <c r="B14" s="26">
        <v>15.8250864</v>
      </c>
      <c r="C14" s="3">
        <v>10.000250000000001</v>
      </c>
      <c r="E14" s="29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7" sqref="G7"/>
    </sheetView>
  </sheetViews>
  <sheetFormatPr baseColWidth="10" defaultRowHeight="14" x14ac:dyDescent="0"/>
  <cols>
    <col min="1" max="3" width="18" customWidth="1"/>
  </cols>
  <sheetData>
    <row r="1" spans="1:4" s="9" customFormat="1">
      <c r="A1" s="5" t="s">
        <v>0</v>
      </c>
      <c r="B1" s="5" t="s">
        <v>225</v>
      </c>
      <c r="C1" s="5" t="s">
        <v>221</v>
      </c>
    </row>
    <row r="2" spans="1:4">
      <c r="A2">
        <v>2002</v>
      </c>
      <c r="B2" s="3">
        <v>436111.11111111112</v>
      </c>
      <c r="C2" s="3">
        <v>1868131.8681318681</v>
      </c>
      <c r="D2">
        <f>C2/B2</f>
        <v>4.2836144746972771</v>
      </c>
    </row>
    <row r="3" spans="1:4">
      <c r="A3">
        <v>2003</v>
      </c>
      <c r="B3" s="3">
        <v>430952.38095238095</v>
      </c>
      <c r="C3" s="3">
        <v>1666666.6666666667</v>
      </c>
      <c r="D3">
        <f t="shared" ref="D3:D14" si="0">C3/B3</f>
        <v>3.8674033149171274</v>
      </c>
    </row>
    <row r="4" spans="1:4">
      <c r="A4">
        <v>2004</v>
      </c>
      <c r="B4" s="3">
        <v>468750</v>
      </c>
      <c r="C4" s="3">
        <v>2209401.7094017095</v>
      </c>
      <c r="D4">
        <f t="shared" si="0"/>
        <v>4.7133903133903132</v>
      </c>
    </row>
    <row r="5" spans="1:4">
      <c r="A5">
        <v>2005</v>
      </c>
      <c r="B5" s="3">
        <v>466666.66666666669</v>
      </c>
      <c r="C5" s="3">
        <v>2610687.0229007634</v>
      </c>
      <c r="D5">
        <f t="shared" si="0"/>
        <v>5.5943293347873499</v>
      </c>
    </row>
    <row r="6" spans="1:4">
      <c r="A6">
        <v>2006</v>
      </c>
      <c r="B6" s="3">
        <v>501960.78431372548</v>
      </c>
      <c r="C6" s="3">
        <v>3346633.4164588531</v>
      </c>
      <c r="D6">
        <f t="shared" si="0"/>
        <v>6.6671212593516218</v>
      </c>
    </row>
    <row r="7" spans="1:4">
      <c r="A7">
        <v>2007</v>
      </c>
      <c r="B7" s="3">
        <v>455182.07282913168</v>
      </c>
      <c r="C7" s="3">
        <v>3489523.8095238097</v>
      </c>
      <c r="D7">
        <f t="shared" si="0"/>
        <v>7.6662153846153842</v>
      </c>
    </row>
    <row r="8" spans="1:4">
      <c r="A8">
        <v>2008</v>
      </c>
      <c r="B8" s="3">
        <v>346070.65609228553</v>
      </c>
      <c r="C8" s="3">
        <v>3664794.0074906368</v>
      </c>
      <c r="D8">
        <f t="shared" si="0"/>
        <v>10.589727684144819</v>
      </c>
    </row>
    <row r="9" spans="1:4">
      <c r="A9">
        <v>2009</v>
      </c>
      <c r="B9" s="3">
        <v>307557.88553953689</v>
      </c>
      <c r="C9" s="3">
        <v>4514745.3083109921</v>
      </c>
      <c r="D9">
        <f t="shared" si="0"/>
        <v>14.679335242505486</v>
      </c>
    </row>
    <row r="10" spans="1:4">
      <c r="A10">
        <v>2010</v>
      </c>
      <c r="B10" s="3">
        <v>324717.28594507271</v>
      </c>
      <c r="C10" s="3">
        <v>4081081.0810810812</v>
      </c>
      <c r="D10">
        <f t="shared" si="0"/>
        <v>12.568105418851687</v>
      </c>
    </row>
    <row r="11" spans="1:4">
      <c r="A11">
        <v>2011</v>
      </c>
      <c r="B11" s="3">
        <v>339725.20006039558</v>
      </c>
      <c r="C11" s="3">
        <v>2308219.1780821919</v>
      </c>
      <c r="D11">
        <f t="shared" si="0"/>
        <v>6.7943713850837142</v>
      </c>
    </row>
    <row r="12" spans="1:4">
      <c r="A12">
        <v>2012</v>
      </c>
      <c r="B12" s="3">
        <v>341638.07250484859</v>
      </c>
      <c r="C12" s="3">
        <v>2817880.7947019869</v>
      </c>
      <c r="D12">
        <f t="shared" si="0"/>
        <v>8.2481462737499633</v>
      </c>
    </row>
    <row r="13" spans="1:4">
      <c r="A13">
        <v>2013</v>
      </c>
      <c r="B13" s="25">
        <v>350629.15311748907</v>
      </c>
      <c r="C13" s="3">
        <v>4254166.666666667</v>
      </c>
      <c r="D13">
        <f t="shared" si="0"/>
        <v>12.132951948924731</v>
      </c>
    </row>
    <row r="14" spans="1:4">
      <c r="A14">
        <v>2014</v>
      </c>
      <c r="B14" s="26">
        <v>328337.87465940055</v>
      </c>
      <c r="C14" s="3">
        <v>3815384.6153846155</v>
      </c>
      <c r="D14">
        <f t="shared" si="0"/>
        <v>11.620300031918289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I3" sqref="I3"/>
    </sheetView>
  </sheetViews>
  <sheetFormatPr baseColWidth="10" defaultRowHeight="14" x14ac:dyDescent="0"/>
  <cols>
    <col min="1" max="4" width="18" customWidth="1"/>
  </cols>
  <sheetData>
    <row r="1" spans="1:4">
      <c r="A1" s="5" t="s">
        <v>0</v>
      </c>
      <c r="B1" s="5" t="s">
        <v>222</v>
      </c>
      <c r="C1" s="5" t="s">
        <v>221</v>
      </c>
      <c r="D1" s="5" t="s">
        <v>220</v>
      </c>
    </row>
    <row r="2" spans="1:4">
      <c r="A2">
        <v>2002</v>
      </c>
      <c r="B2" s="24">
        <f>C2/10/D2</f>
        <v>4.4236273744470465</v>
      </c>
      <c r="C2" s="13">
        <v>340</v>
      </c>
      <c r="D2" s="3">
        <v>7.6859999999999999</v>
      </c>
    </row>
    <row r="3" spans="1:4">
      <c r="A3">
        <v>2003</v>
      </c>
      <c r="B3" s="24">
        <f t="shared" ref="B3:B14" si="0">C3/10/D3</f>
        <v>3.7478180511346131</v>
      </c>
      <c r="C3" s="13">
        <v>365</v>
      </c>
      <c r="D3" s="3">
        <v>9.7390000000000008</v>
      </c>
    </row>
    <row r="4" spans="1:4">
      <c r="A4">
        <v>2004</v>
      </c>
      <c r="B4" s="24">
        <f t="shared" si="0"/>
        <v>4.1368273654730938</v>
      </c>
      <c r="C4" s="13">
        <v>517</v>
      </c>
      <c r="D4" s="3">
        <v>12.497500000000002</v>
      </c>
    </row>
    <row r="5" spans="1:4">
      <c r="A5">
        <v>2005</v>
      </c>
      <c r="B5" s="24">
        <f t="shared" si="0"/>
        <v>5.019815059445178</v>
      </c>
      <c r="C5" s="13">
        <v>684</v>
      </c>
      <c r="D5" s="3">
        <v>13.626000000000001</v>
      </c>
    </row>
    <row r="6" spans="1:4">
      <c r="A6">
        <v>2006</v>
      </c>
      <c r="B6" s="24">
        <f t="shared" si="0"/>
        <v>10.304054054054053</v>
      </c>
      <c r="C6" s="13">
        <v>1342</v>
      </c>
      <c r="D6" s="3">
        <v>13.024000000000001</v>
      </c>
    </row>
    <row r="7" spans="1:4">
      <c r="A7">
        <v>2007</v>
      </c>
      <c r="B7" s="24">
        <f t="shared" si="0"/>
        <v>15.749656121045389</v>
      </c>
      <c r="C7" s="13">
        <v>1832</v>
      </c>
      <c r="D7" s="3">
        <v>11.632000000000001</v>
      </c>
    </row>
    <row r="8" spans="1:4">
      <c r="A8">
        <v>2008</v>
      </c>
      <c r="B8" s="24">
        <f t="shared" si="0"/>
        <v>18.859015129613567</v>
      </c>
      <c r="C8" s="13">
        <v>1957</v>
      </c>
      <c r="D8" s="3">
        <v>10.377000000000001</v>
      </c>
    </row>
    <row r="9" spans="1:4">
      <c r="A9">
        <v>2009</v>
      </c>
      <c r="B9" s="24">
        <f t="shared" si="0"/>
        <v>20.509073194495191</v>
      </c>
      <c r="C9" s="13">
        <v>1684</v>
      </c>
      <c r="D9" s="3">
        <v>8.2110000000000003</v>
      </c>
    </row>
    <row r="10" spans="1:4">
      <c r="A10">
        <v>2010</v>
      </c>
      <c r="B10" s="24">
        <f t="shared" si="0"/>
        <v>20.346665033380287</v>
      </c>
      <c r="C10" s="13">
        <v>1661</v>
      </c>
      <c r="D10" s="3">
        <v>8.1635000000000009</v>
      </c>
    </row>
    <row r="11" spans="1:4">
      <c r="A11">
        <v>2011</v>
      </c>
      <c r="B11" s="24">
        <f t="shared" si="0"/>
        <v>9.4547835032264089</v>
      </c>
      <c r="C11" s="13">
        <v>1011</v>
      </c>
      <c r="D11" s="3">
        <v>10.693</v>
      </c>
    </row>
    <row r="12" spans="1:4">
      <c r="A12">
        <v>2012</v>
      </c>
      <c r="B12" s="24">
        <f t="shared" si="0"/>
        <v>8.7170294494238156</v>
      </c>
      <c r="C12" s="28">
        <v>851</v>
      </c>
      <c r="D12" s="3">
        <v>9.7624999999999993</v>
      </c>
    </row>
    <row r="13" spans="1:4">
      <c r="A13">
        <v>2013</v>
      </c>
      <c r="B13" s="24">
        <f t="shared" si="0"/>
        <v>7.6623464341195806</v>
      </c>
      <c r="C13" s="29">
        <v>1021</v>
      </c>
      <c r="D13" s="3">
        <v>13.3249</v>
      </c>
    </row>
    <row r="14" spans="1:4">
      <c r="A14">
        <v>2014</v>
      </c>
      <c r="B14" s="24">
        <f t="shared" si="0"/>
        <v>7.4398140046498833</v>
      </c>
      <c r="C14" s="29">
        <v>744</v>
      </c>
      <c r="D14" s="3">
        <v>10.000250000000001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D1" sqref="D1:D1048576"/>
    </sheetView>
  </sheetViews>
  <sheetFormatPr baseColWidth="10" defaultRowHeight="14" x14ac:dyDescent="0"/>
  <cols>
    <col min="1" max="4" width="18" customWidth="1"/>
  </cols>
  <sheetData>
    <row r="1" spans="1:4">
      <c r="A1" s="5" t="s">
        <v>0</v>
      </c>
      <c r="B1" s="5" t="s">
        <v>224</v>
      </c>
      <c r="C1" s="5" t="s">
        <v>221</v>
      </c>
      <c r="D1" s="5" t="s">
        <v>223</v>
      </c>
    </row>
    <row r="2" spans="1:4">
      <c r="A2">
        <v>2002</v>
      </c>
      <c r="B2" s="24">
        <f>C2/10/D2</f>
        <v>1.3833891472274242</v>
      </c>
      <c r="C2" s="2">
        <v>307</v>
      </c>
      <c r="D2" s="3">
        <v>22.191875700000001</v>
      </c>
    </row>
    <row r="3" spans="1:4">
      <c r="A3">
        <v>2003</v>
      </c>
      <c r="B3" s="24">
        <f t="shared" ref="B3:B14" si="0">C3/10/D3</f>
        <v>1.6614029660950944</v>
      </c>
      <c r="C3" s="2">
        <v>327</v>
      </c>
      <c r="D3" s="3">
        <v>19.6821606</v>
      </c>
    </row>
    <row r="4" spans="1:4">
      <c r="A4">
        <v>2004</v>
      </c>
      <c r="B4" s="24">
        <f t="shared" si="0"/>
        <v>2.0124165224471282</v>
      </c>
      <c r="C4" s="2">
        <v>460</v>
      </c>
      <c r="D4" s="3">
        <v>22.858091000000002</v>
      </c>
    </row>
    <row r="5" spans="1:4">
      <c r="A5">
        <v>2005</v>
      </c>
      <c r="B5" s="24">
        <f t="shared" si="0"/>
        <v>3.9626717696126552</v>
      </c>
      <c r="C5" s="2">
        <v>921</v>
      </c>
      <c r="D5" s="3">
        <v>23.2418947</v>
      </c>
    </row>
    <row r="6" spans="1:4">
      <c r="A6">
        <v>2006</v>
      </c>
      <c r="B6" s="24">
        <f t="shared" si="0"/>
        <v>4.4791125683572064</v>
      </c>
      <c r="C6" s="2">
        <v>1248</v>
      </c>
      <c r="D6" s="3">
        <v>27.862662100000001</v>
      </c>
    </row>
    <row r="7" spans="1:4">
      <c r="A7">
        <v>2007</v>
      </c>
      <c r="B7" s="24">
        <f t="shared" si="0"/>
        <v>4.6532862460270339</v>
      </c>
      <c r="C7" s="2">
        <v>1492</v>
      </c>
      <c r="D7" s="3">
        <v>32.063361700000002</v>
      </c>
    </row>
    <row r="8" spans="1:4">
      <c r="A8">
        <v>2008</v>
      </c>
      <c r="B8" s="24">
        <f t="shared" si="0"/>
        <v>5.7142472339367121</v>
      </c>
      <c r="C8" s="2">
        <v>1737</v>
      </c>
      <c r="D8" s="3">
        <v>30.397704699999998</v>
      </c>
    </row>
    <row r="9" spans="1:4">
      <c r="A9">
        <v>2009</v>
      </c>
      <c r="B9" s="24">
        <f t="shared" si="0"/>
        <v>8.8429769743289999</v>
      </c>
      <c r="C9" s="2">
        <v>1798</v>
      </c>
      <c r="D9" s="3">
        <v>20.332519300000001</v>
      </c>
    </row>
    <row r="10" spans="1:4">
      <c r="A10">
        <v>2010</v>
      </c>
      <c r="B10" s="24">
        <f t="shared" si="0"/>
        <v>7.3578664934105928</v>
      </c>
      <c r="C10" s="2">
        <v>1725</v>
      </c>
      <c r="D10" s="3">
        <v>23.444296000000001</v>
      </c>
    </row>
    <row r="11" spans="1:4">
      <c r="A11">
        <v>2011</v>
      </c>
      <c r="B11" s="24">
        <f t="shared" si="0"/>
        <v>3.0758351164279736</v>
      </c>
      <c r="C11" s="2">
        <f>919</f>
        <v>919</v>
      </c>
      <c r="D11" s="3">
        <v>29.878064500000001</v>
      </c>
    </row>
    <row r="12" spans="1:4">
      <c r="A12">
        <v>2012</v>
      </c>
      <c r="B12" s="24">
        <f t="shared" si="0"/>
        <v>2.6963844865388644</v>
      </c>
      <c r="C12">
        <v>744</v>
      </c>
      <c r="D12" s="3">
        <v>27.592504099999999</v>
      </c>
    </row>
    <row r="13" spans="1:4">
      <c r="A13">
        <v>2013</v>
      </c>
      <c r="B13" s="24">
        <f t="shared" si="0"/>
        <v>3.1331866129269232</v>
      </c>
      <c r="C13" s="12">
        <v>943</v>
      </c>
      <c r="D13" s="3">
        <v>30.097154</v>
      </c>
    </row>
    <row r="14" spans="1:4">
      <c r="A14">
        <v>2014</v>
      </c>
      <c r="B14" s="24">
        <f t="shared" si="0"/>
        <v>1.5020461138655128</v>
      </c>
      <c r="C14" s="2">
        <v>744</v>
      </c>
      <c r="D14" s="3">
        <v>49.532434000000002</v>
      </c>
    </row>
    <row r="26" spans="1:2">
      <c r="A26" s="27"/>
      <c r="B26" s="7"/>
    </row>
    <row r="27" spans="1:2">
      <c r="A27" s="27"/>
      <c r="B27" s="7"/>
    </row>
    <row r="28" spans="1:2">
      <c r="A28" s="27"/>
      <c r="B28" s="7"/>
    </row>
    <row r="29" spans="1:2">
      <c r="A29" s="27"/>
      <c r="B29" s="7"/>
    </row>
    <row r="30" spans="1:2">
      <c r="A30" s="27"/>
      <c r="B30" s="7"/>
    </row>
    <row r="31" spans="1:2">
      <c r="A31" s="27"/>
      <c r="B31" s="7"/>
    </row>
    <row r="32" spans="1:2">
      <c r="A32" s="27"/>
      <c r="B32" s="7"/>
    </row>
    <row r="33" spans="1:2">
      <c r="A33" s="27"/>
      <c r="B33" s="7"/>
    </row>
    <row r="34" spans="1:2">
      <c r="A34" s="27"/>
      <c r="B34" s="7"/>
    </row>
    <row r="35" spans="1:2">
      <c r="A35" s="27"/>
      <c r="B35" s="7"/>
    </row>
    <row r="36" spans="1:2">
      <c r="A36" s="27"/>
      <c r="B36" s="7"/>
    </row>
    <row r="37" spans="1:2">
      <c r="A37" s="27"/>
      <c r="B37" s="7"/>
    </row>
    <row r="38" spans="1:2">
      <c r="A38" s="27"/>
      <c r="B38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CVRData</vt:lpstr>
      <vt:lpstr>NVCAData-Seed</vt:lpstr>
      <vt:lpstr>NVCAData-Early</vt:lpstr>
      <vt:lpstr>CBInsightsMicroVCs</vt:lpstr>
      <vt:lpstr>TotalSeed</vt:lpstr>
      <vt:lpstr>VC Early vs All Seed</vt:lpstr>
      <vt:lpstr>VC Seed vs All Angel</vt:lpstr>
      <vt:lpstr>VC % of Seed</vt:lpstr>
      <vt:lpstr>VC Seed % of All VC</vt:lpstr>
      <vt:lpstr>All Seed % of VC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Dick</dc:creator>
  <cp:lastModifiedBy>Kevin Dick</cp:lastModifiedBy>
  <dcterms:created xsi:type="dcterms:W3CDTF">2011-04-26T23:08:36Z</dcterms:created>
  <dcterms:modified xsi:type="dcterms:W3CDTF">2015-06-23T11:55:25Z</dcterms:modified>
</cp:coreProperties>
</file>